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MULATOR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<sst xmlns="http://schemas.openxmlformats.org/spreadsheetml/2006/main" count="121" uniqueCount="76">
  <si>
    <t xml:space="preserve">7500/10632</t>
  </si>
  <si>
    <t xml:space="preserve">10632/20000</t>
  </si>
  <si>
    <t xml:space="preserve">20000/25000</t>
  </si>
  <si>
    <t xml:space="preserve">25000/30000</t>
  </si>
  <si>
    <t xml:space="preserve">18r</t>
  </si>
  <si>
    <t xml:space="preserve">nuove scaglioni (7000 - 10632 - 20000 / 25000 – 30000)</t>
  </si>
  <si>
    <t xml:space="preserve">simulazione</t>
  </si>
  <si>
    <t xml:space="preserve"></t>
  </si>
  <si>
    <t xml:space="preserve">NIDI COMUNALI</t>
  </si>
  <si>
    <t xml:space="preserve">&lt;3000</t>
  </si>
  <si>
    <t xml:space="preserve">&gt;30000</t>
  </si>
  <si>
    <t xml:space="preserve">INSERIRE ISEE</t>
  </si>
  <si>
    <t xml:space="preserve">FINO ALLE 13</t>
  </si>
  <si>
    <t xml:space="preserve">FINO ALLE 16</t>
  </si>
  <si>
    <t xml:space="preserve">10 POMERIGGI</t>
  </si>
  <si>
    <t xml:space="preserve">OLTRE LE 16</t>
  </si>
  <si>
    <t xml:space="preserve">RETTA NORMALE</t>
  </si>
  <si>
    <t xml:space="preserve">RETTA SCONTATA AL 50% X FRATELLI</t>
  </si>
  <si>
    <t xml:space="preserve">AUMENTO DEL 25%</t>
  </si>
  <si>
    <t xml:space="preserve">SEMIESENZIONE</t>
  </si>
  <si>
    <t xml:space="preserve">ESENZIONE</t>
  </si>
  <si>
    <t xml:space="preserve">CENTRI ESTIVI SCUOLA INFANZIA ANNO 2026</t>
  </si>
  <si>
    <t xml:space="preserve">&gt;3000</t>
  </si>
  <si>
    <t xml:space="preserve">3000/7500</t>
  </si>
  <si>
    <t xml:space="preserve">NORMALE</t>
  </si>
  <si>
    <t xml:space="preserve">RETTA 2 POM</t>
  </si>
  <si>
    <t xml:space="preserve">RETTA + POM</t>
  </si>
  <si>
    <t xml:space="preserve">PASTO</t>
  </si>
  <si>
    <t xml:space="preserve">retta as 23 _24</t>
  </si>
  <si>
    <t xml:space="preserve">COSTO PASTO</t>
  </si>
  <si>
    <t xml:space="preserve">RETTA SCONTATA AL 30% X FRATELLI</t>
  </si>
  <si>
    <t xml:space="preserve">2P</t>
  </si>
  <si>
    <t xml:space="preserve">+P</t>
  </si>
  <si>
    <t xml:space="preserve">&gt; 10632</t>
  </si>
  <si>
    <t xml:space="preserve">10632,94 – 7500</t>
  </si>
  <si>
    <t xml:space="preserve">0/7500</t>
  </si>
  <si>
    <t xml:space="preserve">SEMIESENZIONE </t>
  </si>
  <si>
    <t xml:space="preserve">SE&gt; 7500</t>
  </si>
  <si>
    <t xml:space="preserve">SE INFERIORE A 3000</t>
  </si>
  <si>
    <t xml:space="preserve">FRA 3000 E 7500</t>
  </si>
  <si>
    <t xml:space="preserve">FRE 7500 E 10632,95</t>
  </si>
  <si>
    <t xml:space="preserve">SOPRA 10632,95</t>
  </si>
  <si>
    <t xml:space="preserve">ESENZIONE TOTALE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</si>
  <si>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</si>
  <si>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</si>
  <si>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</si>
  <si>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</si>
  <si>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</si>
  <si>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</si>
  <si>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</si>
  <si>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</si>
  <si>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</si>
  <si>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costo pasto</t>
  </si>
  <si>
    <t xml:space="preserve">se isee &lt; 3000</t>
  </si>
  <si>
    <t xml:space="preserve">da 3000 a 7500</t>
  </si>
  <si>
    <t xml:space="preserve">da 7500 a 10632,95</t>
  </si>
  <si>
    <t xml:space="preserve">da 10632,95 a 15748</t>
  </si>
  <si>
    <t xml:space="preserve">da 15748 a 20000</t>
  </si>
  <si>
    <t xml:space="preserve">da 20000 a 25000 </t>
  </si>
  <si>
    <t xml:space="preserve">da 25000 a 26000 </t>
  </si>
  <si>
    <t xml:space="preserve">da 26000 a 30000</t>
  </si>
  <si>
    <t xml:space="preserve">SCONTO 20 PASTO % 1 FRATELLO</t>
  </si>
  <si>
    <t xml:space="preserve">SCONTO 30% 2 FRATELLO</t>
  </si>
  <si>
    <t xml:space="preserve">SCONTO 30% 2 FRATELLO NIDO</t>
  </si>
  <si>
    <t xml:space="preserve">retta normale</t>
  </si>
  <si>
    <t xml:space="preserve">2 pomeriggi</t>
  </si>
  <si>
    <t xml:space="preserve">+ pomeriggi</t>
  </si>
  <si>
    <t xml:space="preserve">retta nor.</t>
  </si>
  <si>
    <t xml:space="preserve">2 pom</t>
  </si>
  <si>
    <t xml:space="preserve">+ pom</t>
  </si>
  <si>
    <t xml:space="preserve">1 settimana</t>
  </si>
  <si>
    <t xml:space="preserve">retta</t>
  </si>
  <si>
    <t xml:space="preserve">totale</t>
  </si>
  <si>
    <t xml:space="preserve">2 settimane</t>
  </si>
  <si>
    <t xml:space="preserve">3 settimane</t>
  </si>
  <si>
    <t xml:space="preserve">4 settimane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</si>
</sst>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0"/>
    <numFmt numFmtId="166" formatCode="[$€-410]\ #,##0.00;[RED]\-[$€-410]\ #,##0.00"/>
    <numFmt numFmtId="167" formatCode="_-&quot;€ &quot;* #,##0.00_-;&quot;-€ &quot;* #,##0.00_-;_-&quot;€ &quot;* \-??_-;_-@_-"/>
    <numFmt numFmtId="168" formatCode="0.0000"/>
    <numFmt numFmtId="169" formatCode="#,##0.0000\ [$€-410];[RED]\-#,##0.0000\ [$€-410]"/>
    <numFmt numFmtId="170" formatCode="#,##0.00\ [$€-410];[RED]\-#,##0.00\ [$€-410]"/>
    <numFmt numFmtId="171" formatCode="dd\-mmm"/>
  </numFmts>
  <fonts count="16">
    <font>
      <sz val="10"/>
      <color rgb="FF000000"/>
      <name val="MS Sans Serif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Arial"/>
      <family val="2"/>
      <charset val="1"/>
    </font>
    <font>
      <b val="true"/>
      <sz val="16"/>
      <color rgb="FF000000"/>
      <name val="Arial"/>
      <family val="2"/>
      <charset val="1"/>
    </font>
    <font>
      <sz val="10"/>
      <color rgb="FF000000"/>
      <name val="Symbol"/>
      <family val="1"/>
      <charset val="2"/>
    </font>
    <font>
      <sz val="24"/>
      <color rgb="FF000000"/>
      <name val="Arial Rounded MT Bold"/>
      <family val="2"/>
      <charset val="1"/>
    </font>
    <font>
      <b val="true"/>
      <sz val="14"/>
      <color rgb="FF000000"/>
      <name val="MS Sans Serif"/>
      <family val="2"/>
      <charset val="1"/>
    </font>
    <font>
      <b val="true"/>
      <sz val="20"/>
      <color rgb="FF000000"/>
      <name val="MS Sans Serif"/>
      <family val="2"/>
      <charset val="1"/>
    </font>
    <font>
      <b val="true"/>
      <sz val="15"/>
      <color rgb="FF000000"/>
      <name val="MS Sans Serif"/>
      <family val="2"/>
      <charset val="1"/>
    </font>
    <font>
      <b val="true"/>
      <sz val="10"/>
      <color rgb="FF000000"/>
      <name val="MS Sans Serif"/>
      <family val="2"/>
      <charset val="1"/>
    </font>
    <font>
      <b val="true"/>
      <sz val="13"/>
      <color rgb="FF000000"/>
      <name val="MS Sans Serif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2"/>
      <color rgb="FF000000"/>
      <name val="MS Sans Serif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E6FF00"/>
      </patternFill>
    </fill>
    <fill>
      <patternFill patternType="solid">
        <fgColor rgb="FFBCE4B5"/>
        <bgColor rgb="FFB8F4EF"/>
      </patternFill>
    </fill>
    <fill>
      <patternFill patternType="solid">
        <fgColor rgb="FFB8F4EF"/>
        <bgColor rgb="FFCCFFFF"/>
      </patternFill>
    </fill>
    <fill>
      <patternFill patternType="solid">
        <fgColor rgb="FFFFFFCC"/>
        <bgColor rgb="FFFFFF99"/>
      </patternFill>
    </fill>
    <fill>
      <patternFill patternType="solid">
        <fgColor rgb="FFFF9966"/>
        <bgColor rgb="FFFF99CC"/>
      </patternFill>
    </fill>
    <fill>
      <patternFill patternType="solid">
        <fgColor rgb="FFAECF00"/>
        <bgColor rgb="FF92D050"/>
      </patternFill>
    </fill>
    <fill>
      <patternFill patternType="solid">
        <fgColor rgb="FFE6FF00"/>
        <bgColor rgb="FFFFFF00"/>
      </patternFill>
    </fill>
    <fill>
      <patternFill patternType="solid">
        <fgColor rgb="FFFF420E"/>
        <bgColor rgb="FFFF0000"/>
      </patternFill>
    </fill>
    <fill>
      <patternFill patternType="solid">
        <fgColor rgb="FF3DEB3D"/>
        <bgColor rgb="FF92D050"/>
      </patternFill>
    </fill>
    <fill>
      <patternFill patternType="solid">
        <fgColor rgb="FFFFFF66"/>
        <bgColor rgb="FFFFFF99"/>
      </patternFill>
    </fill>
    <fill>
      <patternFill patternType="solid">
        <fgColor rgb="FFFFD320"/>
        <bgColor rgb="FFFFC000"/>
      </patternFill>
    </fill>
    <fill>
      <patternFill patternType="solid">
        <fgColor rgb="FFFFCC99"/>
        <bgColor rgb="FFFFFF99"/>
      </patternFill>
    </fill>
    <fill>
      <patternFill patternType="solid">
        <fgColor rgb="FF004A4A"/>
        <bgColor rgb="FF003300"/>
      </patternFill>
    </fill>
    <fill>
      <patternFill patternType="solid">
        <fgColor rgb="FFFFFF99"/>
        <bgColor rgb="FFFFFF66"/>
      </patternFill>
    </fill>
    <fill>
      <patternFill patternType="solid">
        <fgColor rgb="FF8EB4E3"/>
        <bgColor rgb="FF9999FF"/>
      </patternFill>
    </fill>
    <fill>
      <patternFill patternType="solid">
        <fgColor rgb="FF92D050"/>
        <bgColor rgb="FFAECF00"/>
      </patternFill>
    </fill>
    <fill>
      <patternFill patternType="solid">
        <fgColor rgb="FFFFC000"/>
        <bgColor rgb="FFFFD32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14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6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7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1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9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1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1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1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1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1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1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11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1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16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17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18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66"/>
      <rgbColor rgb="FFFF0000"/>
      <rgbColor rgb="FF3DEB3D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2D050"/>
      <rgbColor rgb="FF808080"/>
      <rgbColor rgb="FF9999FF"/>
      <rgbColor rgb="FF993366"/>
      <rgbColor rgb="FFFFFFCC"/>
      <rgbColor rgb="FFB8F4EF"/>
      <rgbColor rgb="FF660066"/>
      <rgbColor rgb="FFFF9966"/>
      <rgbColor rgb="FF0066CC"/>
      <rgbColor rgb="FFCCCCFF"/>
      <rgbColor rgb="FF000080"/>
      <rgbColor rgb="FFFF00FF"/>
      <rgbColor rgb="FFE6FF00"/>
      <rgbColor rgb="FF00FFFF"/>
      <rgbColor rgb="FF800080"/>
      <rgbColor rgb="FF800000"/>
      <rgbColor rgb="FF008080"/>
      <rgbColor rgb="FF0000FF"/>
      <rgbColor rgb="FF00CCFF"/>
      <rgbColor rgb="FFCCFFFF"/>
      <rgbColor rgb="FFBCE4B5"/>
      <rgbColor rgb="FFFFFF99"/>
      <rgbColor rgb="FF8EB4E3"/>
      <rgbColor rgb="FFFF99CC"/>
      <rgbColor rgb="FFCC99FF"/>
      <rgbColor rgb="FFFFCC99"/>
      <rgbColor rgb="FF3366FF"/>
      <rgbColor rgb="FF33CCCC"/>
      <rgbColor rgb="FFAECF00"/>
      <rgbColor rgb="FFFFC000"/>
      <rgbColor rgb="FFFFD320"/>
      <rgbColor rgb="FFFF420E"/>
      <rgbColor rgb="FF666699"/>
      <rgbColor rgb="FF969696"/>
      <rgbColor rgb="FF004A4A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R135"/>
  <sheetViews>
    <sheetView showFormulas="false" showGridLines="true" showRowColHeaders="true" showZeros="true" rightToLeft="false" tabSelected="true" showOutlineSymbols="true" defaultGridColor="true" view="normal" topLeftCell="B41" colorId="64" zoomScale="90" zoomScaleNormal="90" zoomScalePageLayoutView="100" workbookViewId="0">
      <selection pane="topLeft" activeCell="I145" activeCellId="0" sqref="I145"/>
    </sheetView>
  </sheetViews>
  <sheetFormatPr defaultColWidth="8.6796875" defaultRowHeight="12.75" customHeight="false" zeroHeight="false" outlineLevelRow="0" outlineLevelCol="0"/>
  <cols>
    <col collapsed="false" customWidth="true" hidden="false" outlineLevel="0" max="1" min="1" style="1" width="13.02"/>
    <col collapsed="false" customWidth="true" hidden="false" outlineLevel="0" max="2" min="2" style="2" width="18.71"/>
    <col collapsed="false" customWidth="true" hidden="false" outlineLevel="0" max="3" min="3" style="2" width="26.71"/>
    <col collapsed="false" customWidth="true" hidden="false" outlineLevel="0" max="4" min="4" style="2" width="20.3"/>
    <col collapsed="false" customWidth="true" hidden="false" outlineLevel="0" max="5" min="5" style="2" width="18.42"/>
    <col collapsed="false" customWidth="true" hidden="false" outlineLevel="0" max="6" min="6" style="2" width="19.31"/>
    <col collapsed="false" customWidth="true" hidden="false" outlineLevel="0" max="7" min="7" style="2" width="9.29"/>
    <col collapsed="false" customWidth="true" hidden="false" outlineLevel="0" max="10" min="8" style="2" width="11.43"/>
    <col collapsed="false" customWidth="true" hidden="false" outlineLevel="0" max="11" min="11" style="2" width="4.42"/>
    <col collapsed="false" customWidth="true" hidden="false" outlineLevel="0" max="14" min="12" style="2" width="11.43"/>
    <col collapsed="false" customWidth="true" hidden="false" outlineLevel="0" max="15" min="15" style="2" width="6.57"/>
    <col collapsed="false" customWidth="true" hidden="false" outlineLevel="0" max="249" min="16" style="2" width="11.43"/>
    <col collapsed="false" customWidth="true" hidden="false" outlineLevel="0" max="1025" min="250" style="1" width="11.57"/>
  </cols>
  <sheetData>
    <row r="1" customFormat="false" ht="12.75" hidden="true" customHeight="false" outlineLevel="0" collapsed="false">
      <c r="F1" s="3" t="s">
        <v>0</v>
      </c>
      <c r="G1" s="4" t="s">
        <v>1</v>
      </c>
      <c r="H1" s="3" t="s">
        <v>2</v>
      </c>
      <c r="I1" s="4" t="s">
        <v>3</v>
      </c>
      <c r="J1" s="3"/>
      <c r="K1" s="5"/>
    </row>
    <row r="2" customFormat="false" ht="12.75" hidden="true" customHeight="false" outlineLevel="0" collapsed="false">
      <c r="B2" s="1"/>
      <c r="C2" s="1"/>
      <c r="D2" s="6" t="n">
        <v>0</v>
      </c>
      <c r="E2" s="6" t="n">
        <v>3000</v>
      </c>
      <c r="F2" s="6" t="n">
        <v>7500</v>
      </c>
      <c r="G2" s="7" t="n">
        <v>10632</v>
      </c>
      <c r="H2" s="6" t="n">
        <v>20000</v>
      </c>
      <c r="I2" s="7" t="n">
        <v>25000</v>
      </c>
      <c r="J2" s="6" t="n">
        <v>30000</v>
      </c>
      <c r="K2" s="8"/>
    </row>
    <row r="3" customFormat="false" ht="12.75" hidden="true" customHeight="false" outlineLevel="0" collapsed="false">
      <c r="F3" s="3"/>
      <c r="G3" s="9" t="n">
        <f aca="false">G2-F2</f>
        <v>3132</v>
      </c>
      <c r="H3" s="10" t="n">
        <f aca="false">H2-G2</f>
        <v>9368</v>
      </c>
      <c r="I3" s="9" t="n">
        <f aca="false">I2-H2</f>
        <v>5000</v>
      </c>
      <c r="J3" s="9" t="n">
        <f aca="false">J2-I2</f>
        <v>5000</v>
      </c>
      <c r="K3" s="11"/>
    </row>
    <row r="4" customFormat="false" ht="12.75" hidden="true" customHeight="false" outlineLevel="0" collapsed="false">
      <c r="E4" s="8" t="n">
        <v>13</v>
      </c>
      <c r="F4" s="12" t="n">
        <f aca="false">J10/$G$3*100</f>
        <v>1.18135376756066</v>
      </c>
      <c r="G4" s="13" t="n">
        <f aca="false">L10/$H$3*100</f>
        <v>1.38770281810418</v>
      </c>
      <c r="H4" s="14" t="n">
        <f aca="false">M10/$I$3*100</f>
        <v>1.3</v>
      </c>
      <c r="I4" s="15" t="n">
        <f aca="false">N10/$J$3*100</f>
        <v>1.8</v>
      </c>
    </row>
    <row r="5" customFormat="false" ht="12.75" hidden="true" customHeight="false" outlineLevel="0" collapsed="false">
      <c r="E5" s="8" t="n">
        <v>15</v>
      </c>
      <c r="F5" s="12" t="n">
        <f aca="false">J11/$G$3*100</f>
        <v>1.78799489144317</v>
      </c>
      <c r="G5" s="13" t="n">
        <f aca="false">L11/$H$3*100</f>
        <v>1.97480785653288</v>
      </c>
      <c r="H5" s="14" t="n">
        <f aca="false">M11/$I$3*100</f>
        <v>1.3</v>
      </c>
      <c r="I5" s="15" t="n">
        <f aca="false">N11/$J$3*100</f>
        <v>1.8</v>
      </c>
    </row>
    <row r="6" customFormat="false" ht="12.75" hidden="true" customHeight="false" outlineLevel="0" collapsed="false">
      <c r="E6" s="8" t="n">
        <v>18</v>
      </c>
      <c r="F6" s="12" t="n">
        <f aca="false">J12/$G$3*100</f>
        <v>2.10727969348659</v>
      </c>
      <c r="G6" s="13" t="n">
        <f aca="false">L12/$H$3*100</f>
        <v>2.27369769427839</v>
      </c>
      <c r="H6" s="14" t="n">
        <f aca="false">M12/$I$3*100</f>
        <v>1.24</v>
      </c>
      <c r="I6" s="15" t="n">
        <f aca="false">N12/$J$3*100</f>
        <v>2.29</v>
      </c>
    </row>
    <row r="7" customFormat="false" ht="12.75" hidden="true" customHeight="false" outlineLevel="0" collapsed="false">
      <c r="E7" s="16" t="s">
        <v>4</v>
      </c>
      <c r="F7" s="12" t="n">
        <f aca="false">J13/$G$3*100</f>
        <v>2.07535121328225</v>
      </c>
      <c r="G7" s="13" t="n">
        <f aca="false">L13/$H$3*100</f>
        <v>2.13492741246798</v>
      </c>
      <c r="H7" s="14" t="n">
        <f aca="false">M13/$I$3*100</f>
        <v>1.1</v>
      </c>
      <c r="I7" s="15" t="n">
        <f aca="false">N13/$J$3*100</f>
        <v>2.2</v>
      </c>
    </row>
    <row r="8" customFormat="false" ht="12.75" hidden="true" customHeight="false" outlineLevel="0" collapsed="false">
      <c r="D8" s="8"/>
      <c r="E8" s="8"/>
      <c r="F8" s="8"/>
      <c r="G8" s="17" t="s">
        <v>5</v>
      </c>
    </row>
    <row r="9" customFormat="false" ht="19.7" hidden="true" customHeight="false" outlineLevel="0" collapsed="false">
      <c r="B9" s="18" t="s">
        <v>6</v>
      </c>
      <c r="C9" s="18"/>
      <c r="E9" s="19" t="n">
        <v>7500</v>
      </c>
      <c r="F9" s="19" t="n">
        <v>10632</v>
      </c>
      <c r="G9" s="19" t="n">
        <v>20000</v>
      </c>
      <c r="H9" s="19" t="n">
        <v>25000</v>
      </c>
      <c r="I9" s="19" t="n">
        <v>30000</v>
      </c>
      <c r="J9" s="20" t="s">
        <v>7</v>
      </c>
      <c r="K9" s="20"/>
      <c r="L9" s="20" t="s">
        <v>7</v>
      </c>
      <c r="M9" s="20" t="s">
        <v>7</v>
      </c>
      <c r="N9" s="20" t="s">
        <v>7</v>
      </c>
    </row>
    <row r="10" customFormat="false" ht="12.75" hidden="true" customHeight="false" outlineLevel="0" collapsed="false">
      <c r="C10" s="21" t="n">
        <v>13</v>
      </c>
      <c r="D10" s="2" t="n">
        <f aca="false">E10/2</f>
        <v>61.5</v>
      </c>
      <c r="E10" s="3" t="n">
        <v>123</v>
      </c>
      <c r="F10" s="3" t="n">
        <v>160</v>
      </c>
      <c r="G10" s="3" t="n">
        <v>290</v>
      </c>
      <c r="H10" s="22" t="n">
        <v>355</v>
      </c>
      <c r="I10" s="23" t="n">
        <v>445</v>
      </c>
      <c r="J10" s="9" t="n">
        <f aca="false">F10-E10</f>
        <v>37</v>
      </c>
      <c r="K10" s="9"/>
      <c r="L10" s="9" t="n">
        <f aca="false">G10-F10</f>
        <v>130</v>
      </c>
      <c r="M10" s="9" t="n">
        <f aca="false">H10-G10</f>
        <v>65</v>
      </c>
      <c r="N10" s="9" t="n">
        <f aca="false">I10-H10</f>
        <v>90</v>
      </c>
    </row>
    <row r="11" customFormat="false" ht="12.75" hidden="true" customHeight="false" outlineLevel="0" collapsed="false">
      <c r="C11" s="21" t="n">
        <v>15</v>
      </c>
      <c r="D11" s="2" t="n">
        <f aca="false">E11/2</f>
        <v>67</v>
      </c>
      <c r="E11" s="3" t="n">
        <v>134</v>
      </c>
      <c r="F11" s="3" t="n">
        <v>190</v>
      </c>
      <c r="G11" s="3" t="n">
        <v>375</v>
      </c>
      <c r="H11" s="23" t="n">
        <v>440</v>
      </c>
      <c r="I11" s="23" t="n">
        <v>530</v>
      </c>
      <c r="J11" s="9" t="n">
        <f aca="false">F11-E11</f>
        <v>56</v>
      </c>
      <c r="K11" s="9"/>
      <c r="L11" s="9" t="n">
        <f aca="false">G11-F11</f>
        <v>185</v>
      </c>
      <c r="M11" s="9" t="n">
        <f aca="false">H11-G11</f>
        <v>65</v>
      </c>
      <c r="N11" s="9" t="n">
        <f aca="false">I11-H11</f>
        <v>90</v>
      </c>
    </row>
    <row r="12" customFormat="false" ht="12.75" hidden="true" customHeight="false" outlineLevel="0" collapsed="false">
      <c r="C12" s="21" t="n">
        <v>18</v>
      </c>
      <c r="D12" s="2" t="n">
        <f aca="false">E12/2</f>
        <v>77</v>
      </c>
      <c r="E12" s="3" t="n">
        <v>154</v>
      </c>
      <c r="F12" s="3" t="n">
        <v>220</v>
      </c>
      <c r="G12" s="3" t="n">
        <v>433</v>
      </c>
      <c r="H12" s="22" t="n">
        <v>495</v>
      </c>
      <c r="I12" s="23" t="n">
        <v>609.5</v>
      </c>
      <c r="J12" s="9" t="n">
        <f aca="false">F12-E12</f>
        <v>66</v>
      </c>
      <c r="K12" s="9"/>
      <c r="L12" s="9" t="n">
        <f aca="false">G12-F12</f>
        <v>213</v>
      </c>
      <c r="M12" s="9" t="n">
        <f aca="false">H12-G12</f>
        <v>62</v>
      </c>
      <c r="N12" s="9" t="n">
        <f aca="false">I12-H12</f>
        <v>114.5</v>
      </c>
    </row>
    <row r="13" customFormat="false" ht="12.75" hidden="true" customHeight="false" outlineLevel="0" collapsed="false">
      <c r="C13" s="24" t="s">
        <v>4</v>
      </c>
      <c r="D13" s="2" t="n">
        <f aca="false">E13/2</f>
        <v>70</v>
      </c>
      <c r="E13" s="5" t="n">
        <v>140</v>
      </c>
      <c r="F13" s="5" t="n">
        <v>205</v>
      </c>
      <c r="G13" s="5" t="n">
        <v>405</v>
      </c>
      <c r="H13" s="5" t="n">
        <v>460</v>
      </c>
      <c r="I13" s="5" t="n">
        <v>570</v>
      </c>
      <c r="J13" s="9" t="n">
        <f aca="false">F13-E13</f>
        <v>65</v>
      </c>
      <c r="K13" s="9"/>
      <c r="L13" s="9" t="n">
        <f aca="false">G13-F13</f>
        <v>200</v>
      </c>
      <c r="M13" s="9" t="n">
        <f aca="false">H13-G13</f>
        <v>55</v>
      </c>
      <c r="N13" s="9" t="n">
        <f aca="false">I13-H13</f>
        <v>110</v>
      </c>
    </row>
    <row r="14" customFormat="false" ht="27" hidden="true" customHeight="true" outlineLevel="0" collapsed="false">
      <c r="C14" s="25" t="s">
        <v>8</v>
      </c>
      <c r="D14" s="25"/>
      <c r="E14" s="25"/>
      <c r="F14" s="25"/>
    </row>
    <row r="15" customFormat="false" ht="12.75" hidden="true" customHeight="false" outlineLevel="0" collapsed="false">
      <c r="C15" s="2" t="s">
        <v>9</v>
      </c>
      <c r="D15" s="1" t="n">
        <v>7500</v>
      </c>
      <c r="E15" s="2" t="s">
        <v>0</v>
      </c>
      <c r="F15" s="2" t="s">
        <v>1</v>
      </c>
      <c r="G15" s="2" t="s">
        <v>2</v>
      </c>
      <c r="H15" s="2" t="s">
        <v>3</v>
      </c>
      <c r="I15" s="2" t="s">
        <v>10</v>
      </c>
    </row>
    <row r="16" customFormat="false" ht="12.75" hidden="true" customHeight="false" outlineLevel="0" collapsed="false">
      <c r="C16" s="26" t="n">
        <f aca="false">IF(C25&lt;=E2+0.001,C25,0)</f>
        <v>0</v>
      </c>
      <c r="D16" s="27" t="n">
        <f aca="false">IF(C25&gt;=E2+0.001,IF(C25&lt;=F2,C25,0),0)</f>
        <v>0</v>
      </c>
      <c r="E16" s="27" t="n">
        <f aca="false">IF(C25&gt;=F2+0.001,IF(C25&lt;=G2,C25,0),0)</f>
        <v>0</v>
      </c>
      <c r="F16" s="2" t="n">
        <f aca="false">IF(C25&gt;=G2+0.001,IF(C25&lt;=H2,C25,0),0)</f>
        <v>0</v>
      </c>
      <c r="G16" s="27" t="n">
        <f aca="false">IF(C25&gt;=H2+0.001,IF(C25&lt;=I2,C25,0),0)</f>
        <v>0</v>
      </c>
      <c r="H16" s="27" t="n">
        <f aca="false">IF(C25&gt;=I2+0.001,IF(C25&lt;=J2,C25,0),0)</f>
        <v>30000</v>
      </c>
      <c r="I16" s="2" t="n">
        <f aca="false">IF(C25&gt;=J2+0.001,C25,0)</f>
        <v>0</v>
      </c>
    </row>
    <row r="17" s="1" customFormat="true" ht="12.75" hidden="true" customHeight="false" outlineLevel="0" collapsed="false">
      <c r="C17" s="28" t="n">
        <v>25</v>
      </c>
      <c r="E17" s="2"/>
      <c r="F17" s="2"/>
      <c r="G17" s="2"/>
      <c r="H17" s="2"/>
      <c r="I17" s="2"/>
    </row>
    <row r="18" s="1" customFormat="true" ht="12.75" hidden="true" customHeight="false" outlineLevel="0" collapsed="false">
      <c r="C18" s="28" t="n">
        <v>50</v>
      </c>
      <c r="E18" s="2"/>
      <c r="F18" s="2"/>
      <c r="G18" s="2"/>
      <c r="H18" s="2"/>
      <c r="I18" s="2"/>
    </row>
    <row r="19" s="1" customFormat="true" ht="12.75" hidden="true" customHeight="false" outlineLevel="0" collapsed="false">
      <c r="C19" s="1" t="n">
        <f aca="false">IF(C16&gt;0,D10,0)</f>
        <v>0</v>
      </c>
      <c r="D19" s="1" t="n">
        <f aca="false">IF(D16&gt;0,E10,0)</f>
        <v>0</v>
      </c>
      <c r="E19" s="27" t="n">
        <f aca="false">IF(E16&gt;0,$E$10+(E16-$F$2)/100*$F$4,0)</f>
        <v>0</v>
      </c>
      <c r="F19" s="2" t="n">
        <f aca="false">IF(F16&gt;0,$F$10+(F16-$G$2)/100*$G$4,0)</f>
        <v>0</v>
      </c>
      <c r="G19" s="27" t="n">
        <f aca="false">IF(G16&gt;0,$G$10+(G16-$H$2)/100*$H$4,0)</f>
        <v>0</v>
      </c>
      <c r="H19" s="27" t="n">
        <f aca="false">IF(H16&gt;0,$H$10+(H16-$I$2)/100*$I$4,0)</f>
        <v>445</v>
      </c>
      <c r="I19" s="2" t="n">
        <f aca="false">IF(I16&gt;0,I10,0)</f>
        <v>0</v>
      </c>
    </row>
    <row r="20" s="1" customFormat="true" ht="12.75" hidden="true" customHeight="false" outlineLevel="0" collapsed="false">
      <c r="C20" s="1" t="n">
        <f aca="false">IF(C16&gt;0,D11,0)</f>
        <v>0</v>
      </c>
      <c r="D20" s="1" t="n">
        <f aca="false">IF(D16&gt;0,E11,0)</f>
        <v>0</v>
      </c>
      <c r="E20" s="27" t="n">
        <f aca="false">IF(E16&gt;0,$E$11+(E16-$F$2)/100*$F$5,0)</f>
        <v>0</v>
      </c>
      <c r="F20" s="2" t="n">
        <f aca="false">IF(F16&gt;0,$F$11+(F16-$G$2)/100*$G$5,0)</f>
        <v>0</v>
      </c>
      <c r="G20" s="27" t="n">
        <f aca="false">IF(G16&gt;0,$G$11+(G16-$H$2)/100*$H$5,0)</f>
        <v>0</v>
      </c>
      <c r="H20" s="27" t="n">
        <f aca="false">IF(H16&gt;0,$H$11+(H16-$I$2)/100*$I$5,0)</f>
        <v>530</v>
      </c>
      <c r="I20" s="2" t="n">
        <f aca="false">IF(I16&gt;0,I11,0)</f>
        <v>0</v>
      </c>
    </row>
    <row r="21" s="1" customFormat="true" ht="12" hidden="true" customHeight="true" outlineLevel="0" collapsed="false">
      <c r="C21" s="1" t="n">
        <f aca="false">IF(C16&gt;0,D12,0)</f>
        <v>0</v>
      </c>
      <c r="D21" s="1" t="n">
        <f aca="false">IF(D16&gt;0,E12,0)</f>
        <v>0</v>
      </c>
      <c r="E21" s="27" t="n">
        <f aca="false">IF(E16&gt;0,$E$12+(E16-$F$2)/100*$F$6,0)</f>
        <v>0</v>
      </c>
      <c r="F21" s="2" t="n">
        <f aca="false">IF(F16&gt;0,$F$12+(F16-$G$2)/100*$G$6,0)</f>
        <v>0</v>
      </c>
      <c r="G21" s="27" t="n">
        <f aca="false">IF(G16&gt;0,$G$12+(G16-$H$2)/100*$H$6,0)</f>
        <v>0</v>
      </c>
      <c r="H21" s="27" t="n">
        <f aca="false">IF(H16&gt;0,$H$12+(H16-$I$2)/100*$I$6,0)</f>
        <v>609.5</v>
      </c>
      <c r="I21" s="2" t="n">
        <f aca="false">IF(I16&gt;0,I12,0)</f>
        <v>0</v>
      </c>
    </row>
    <row r="22" s="1" customFormat="true" ht="12.75" hidden="true" customHeight="false" outlineLevel="0" collapsed="false">
      <c r="C22" s="1" t="n">
        <f aca="false">IF(C16&gt;0,D13,0)</f>
        <v>0</v>
      </c>
      <c r="D22" s="1" t="n">
        <f aca="false">IF(D16&gt;0,E13,0)</f>
        <v>0</v>
      </c>
      <c r="E22" s="27" t="n">
        <f aca="false">IF(E16&gt;0,$E$13+(E16-$F$2)/100*$F$7,0)</f>
        <v>0</v>
      </c>
      <c r="F22" s="2" t="n">
        <f aca="false">IF(F16&gt;0,$F$13+(F16-$G$2)/100*$G$7,0)</f>
        <v>0</v>
      </c>
      <c r="G22" s="27" t="n">
        <f aca="false">IF(G16&gt;0,$G$13+(G16-$H$2)/100*$H$7,0)</f>
        <v>0</v>
      </c>
      <c r="H22" s="27" t="n">
        <f aca="false">IF(H16&gt;0,$H$13+(H16-$I$2)/100*$I$7,0)</f>
        <v>570</v>
      </c>
      <c r="I22" s="2" t="n">
        <f aca="false">IF(I16&gt;0,I13,0)</f>
        <v>0</v>
      </c>
    </row>
    <row r="23" s="1" customFormat="true" ht="17.35" hidden="true" customHeight="false" outlineLevel="0" collapsed="false">
      <c r="C23" s="29" t="s">
        <v>11</v>
      </c>
      <c r="D23" s="2"/>
      <c r="E23" s="2"/>
      <c r="F23" s="2"/>
      <c r="G23" s="2"/>
      <c r="H23" s="2"/>
      <c r="I23" s="2"/>
    </row>
    <row r="24" s="1" customFormat="true" ht="12.75" hidden="true" customHeight="false" outlineLevel="0" collapsed="false">
      <c r="C24" s="2"/>
      <c r="D24" s="2"/>
      <c r="E24" s="2"/>
      <c r="F24" s="2"/>
      <c r="G24" s="27"/>
      <c r="H24" s="2"/>
      <c r="I24" s="2"/>
    </row>
    <row r="25" s="1" customFormat="true" ht="24.45" hidden="true" customHeight="false" outlineLevel="0" collapsed="false">
      <c r="C25" s="30" t="n">
        <v>30000</v>
      </c>
      <c r="D25" s="2"/>
      <c r="E25" s="2"/>
      <c r="F25" s="2"/>
      <c r="G25" s="27"/>
      <c r="H25" s="2"/>
      <c r="I25" s="2"/>
    </row>
    <row r="26" s="1" customFormat="true" ht="17.35" hidden="true" customHeight="false" outlineLevel="0" collapsed="false">
      <c r="C26" s="2"/>
      <c r="D26" s="31" t="s">
        <v>12</v>
      </c>
      <c r="E26" s="32" t="s">
        <v>13</v>
      </c>
      <c r="F26" s="33" t="s">
        <v>14</v>
      </c>
      <c r="G26" s="34" t="s">
        <v>15</v>
      </c>
      <c r="H26" s="2"/>
      <c r="I26" s="2"/>
    </row>
    <row r="27" s="1" customFormat="true" ht="24.45" hidden="true" customHeight="false" outlineLevel="0" collapsed="false">
      <c r="C27" s="35" t="s">
        <v>16</v>
      </c>
      <c r="D27" s="36" t="n">
        <f aca="false">IF(C19=0,(IF(D19&gt;0,D19,(IF(E19&gt;0,E19,(IF(F19&gt;0,F19,(IF(G19&gt;0,G19,(IF(H19&gt;0,H19,IF(I19&gt;0,I19,D10))))))))))),C19)</f>
        <v>445</v>
      </c>
      <c r="E27" s="36" t="n">
        <f aca="false">IF(C20=0,(IF(D20&gt;0,D20,(IF(E20&gt;0,E20,(IF(F20&gt;0,F20,(IF(G20&gt;0,G20,(IF(H20&gt;0,H20,IF(I20&gt;0,I20,D11))))))))))),C20)</f>
        <v>530</v>
      </c>
      <c r="F27" s="36" t="n">
        <f aca="false">IF(C22=0,(IF(D22&gt;0,D22,(IF(E22&gt;0,E22,(IF(F22&gt;0,F22,(IF(G22&gt;0,G22,(IF(H22&gt;0,H22,IF(I22&gt;0,I22,D13))))))))))),C22)</f>
        <v>570</v>
      </c>
      <c r="G27" s="37" t="n">
        <f aca="false">IF(C21=0,(IF(D21&gt;0,D21,(IF(E21&gt;0,E21,(IF(F21&gt;0,F21,(IF(G21&gt;0,G21,(IF(H21&gt;0,H21,IF(I21&gt;0,I21,D12))))))))))),C21)</f>
        <v>609.5</v>
      </c>
      <c r="H27" s="2"/>
      <c r="I27" s="2"/>
    </row>
    <row r="28" s="1" customFormat="true" ht="12.75" hidden="true" customHeight="false" outlineLevel="0" collapsed="false">
      <c r="C28" s="2"/>
      <c r="D28" s="27"/>
      <c r="E28" s="27"/>
      <c r="F28" s="27"/>
      <c r="G28" s="2"/>
      <c r="H28" s="2"/>
      <c r="I28" s="2"/>
    </row>
    <row r="29" s="1" customFormat="true" ht="12.75" hidden="true" customHeight="false" outlineLevel="0" collapsed="false">
      <c r="G29" s="2"/>
      <c r="H29" s="2"/>
      <c r="I29" s="2"/>
    </row>
    <row r="30" customFormat="false" ht="12.75" hidden="true" customHeight="false" outlineLevel="0" collapsed="false"/>
    <row r="31" customFormat="false" ht="12.75" hidden="true" customHeight="false" outlineLevel="0" collapsed="false"/>
    <row r="32" s="1" customFormat="true" ht="15.75" hidden="true" customHeight="false" outlineLevel="0" collapsed="false">
      <c r="C32" s="38" t="s">
        <v>17</v>
      </c>
      <c r="D32" s="39" t="n">
        <f aca="false">D27/2</f>
        <v>222.5</v>
      </c>
      <c r="E32" s="39" t="n">
        <f aca="false">E27/2</f>
        <v>265</v>
      </c>
      <c r="F32" s="39" t="n">
        <f aca="false">G27/2</f>
        <v>304.75</v>
      </c>
      <c r="G32" s="39" t="n">
        <f aca="false">F27/2</f>
        <v>285</v>
      </c>
      <c r="H32" s="2"/>
      <c r="I32" s="2"/>
    </row>
    <row r="33" customFormat="false" ht="12.75" hidden="true" customHeight="false" outlineLevel="0" collapsed="false"/>
    <row r="34" s="1" customFormat="true" ht="15.75" hidden="true" customHeight="false" outlineLevel="0" collapsed="false">
      <c r="B34" s="2"/>
      <c r="C34" s="40" t="s">
        <v>18</v>
      </c>
      <c r="D34" s="41" t="n">
        <f aca="false">D27+(D27/4)</f>
        <v>556.25</v>
      </c>
      <c r="E34" s="41" t="n">
        <f aca="false">E27+(E27/4)</f>
        <v>662.5</v>
      </c>
      <c r="F34" s="41" t="n">
        <f aca="false">G27+(G27/4)</f>
        <v>761.875</v>
      </c>
      <c r="G34" s="41" t="n">
        <f aca="false">F27+(F27/4)</f>
        <v>712.5</v>
      </c>
      <c r="H34" s="2"/>
      <c r="I34" s="2"/>
    </row>
    <row r="35" s="1" customFormat="true" ht="12.75" hidden="true" customHeight="false" outlineLevel="0" collapsed="false">
      <c r="B35" s="2"/>
      <c r="C35" s="2"/>
      <c r="E35" s="2"/>
      <c r="F35" s="2"/>
      <c r="G35" s="2"/>
      <c r="H35" s="2"/>
      <c r="I35" s="2"/>
    </row>
    <row r="36" s="1" customFormat="true" ht="15.75" hidden="true" customHeight="false" outlineLevel="0" collapsed="false">
      <c r="B36" s="2"/>
      <c r="C36" s="42" t="s">
        <v>19</v>
      </c>
      <c r="D36" s="43" t="n">
        <f aca="false">D27/2</f>
        <v>222.5</v>
      </c>
      <c r="E36" s="43" t="n">
        <f aca="false">E27/2</f>
        <v>265</v>
      </c>
      <c r="F36" s="43" t="n">
        <f aca="false">G27/2</f>
        <v>304.75</v>
      </c>
      <c r="G36" s="43" t="n">
        <f aca="false">F27/2</f>
        <v>285</v>
      </c>
      <c r="H36" s="2"/>
      <c r="I36" s="2"/>
    </row>
    <row r="37" customFormat="false" ht="12.75" hidden="true" customHeight="false" outlineLevel="0" collapsed="false"/>
    <row r="38" s="1" customFormat="true" ht="15.75" hidden="true" customHeight="false" outlineLevel="0" collapsed="false">
      <c r="B38" s="2"/>
      <c r="C38" s="42" t="s">
        <v>20</v>
      </c>
      <c r="D38" s="43" t="n">
        <v>0</v>
      </c>
      <c r="E38" s="43" t="n">
        <v>0</v>
      </c>
      <c r="F38" s="43" t="n">
        <v>0</v>
      </c>
      <c r="G38" s="43" t="n">
        <v>0</v>
      </c>
      <c r="H38" s="2"/>
      <c r="I38" s="2"/>
    </row>
    <row r="39" customFormat="false" ht="12.75" hidden="true" customHeight="false" outlineLevel="0" collapsed="false"/>
    <row r="40" s="1" customFormat="true" ht="12.75" hidden="true" customHeight="false" outlineLevel="0" collapsed="false">
      <c r="B40" s="44"/>
      <c r="C40" s="44"/>
      <c r="D40" s="44"/>
      <c r="E40" s="44"/>
      <c r="F40" s="44"/>
      <c r="G40" s="44"/>
      <c r="H40" s="2"/>
      <c r="I40" s="2"/>
    </row>
    <row r="42" s="1" customFormat="true" ht="35.25" hidden="false" customHeight="true" outlineLevel="0" collapsed="false">
      <c r="B42" s="25" t="s">
        <v>21</v>
      </c>
      <c r="C42" s="25"/>
      <c r="D42" s="25"/>
      <c r="E42" s="25"/>
      <c r="F42" s="25"/>
      <c r="G42" s="25"/>
      <c r="H42" s="25"/>
      <c r="I42" s="2"/>
    </row>
    <row r="44" customFormat="false" ht="12.75" hidden="true" customHeight="false" outlineLevel="0" collapsed="false"/>
    <row r="45" customFormat="false" ht="12.75" hidden="true" customHeight="false" outlineLevel="0" collapsed="false"/>
    <row r="46" s="1" customFormat="true" ht="12.75" hidden="true" customHeight="false" outlineLevel="0" collapsed="false">
      <c r="B46" s="2"/>
      <c r="C46" s="2"/>
      <c r="D46" s="45" t="n">
        <v>28</v>
      </c>
      <c r="E46" s="46" t="n">
        <v>40</v>
      </c>
      <c r="F46" s="46" t="n">
        <v>60</v>
      </c>
      <c r="G46" s="46" t="n">
        <v>90</v>
      </c>
      <c r="H46" s="46" t="n">
        <v>150</v>
      </c>
      <c r="I46" s="46" t="n">
        <v>150</v>
      </c>
    </row>
    <row r="47" s="1" customFormat="true" ht="12.75" hidden="true" customHeight="false" outlineLevel="0" collapsed="false">
      <c r="B47" s="2"/>
      <c r="C47" s="2" t="s">
        <v>22</v>
      </c>
      <c r="D47" s="1" t="s">
        <v>23</v>
      </c>
      <c r="E47" s="2" t="s">
        <v>0</v>
      </c>
      <c r="F47" s="2" t="s">
        <v>1</v>
      </c>
      <c r="G47" s="2" t="s">
        <v>2</v>
      </c>
      <c r="H47" s="2" t="s">
        <v>3</v>
      </c>
      <c r="I47" s="2" t="s">
        <v>10</v>
      </c>
    </row>
    <row r="48" s="1" customFormat="true" ht="12.75" hidden="true" customHeight="false" outlineLevel="0" collapsed="false">
      <c r="B48" s="2"/>
      <c r="C48" s="26" t="n">
        <f aca="false">IF(C56&lt;=E2-0.001,C56,0)</f>
        <v>0</v>
      </c>
      <c r="D48" s="47" t="n">
        <f aca="false">IF(C56&gt;=E2,IF(C56&lt;=F2,C56,0),0)</f>
        <v>0</v>
      </c>
      <c r="E48" s="27" t="n">
        <f aca="false">IF(C56&gt;=F2+0.001,IF(C56&lt;=G2,C56,0),0)</f>
        <v>0</v>
      </c>
      <c r="F48" s="27" t="n">
        <f aca="false">IF(C56&gt;=G2+0.001,IF(C56&lt;=H2,C56,0),0)</f>
        <v>15000</v>
      </c>
      <c r="G48" s="2" t="n">
        <f aca="false">IF(C56&gt;=H2+0.001,IF(C56&lt;=I2,C56,0),0)</f>
        <v>0</v>
      </c>
      <c r="H48" s="27" t="n">
        <f aca="false">IF(C56&gt;=I2+0.001,IF(C56&lt;=J2,C56,0),0)</f>
        <v>0</v>
      </c>
      <c r="I48" s="27" t="n">
        <f aca="false">IF(C56&gt;=J2+0.001,C56,0)</f>
        <v>0</v>
      </c>
    </row>
    <row r="49" s="1" customFormat="true" ht="12.75" hidden="true" customHeight="false" outlineLevel="0" collapsed="false">
      <c r="B49" s="28" t="n">
        <v>25</v>
      </c>
      <c r="C49" s="2"/>
      <c r="E49" s="2"/>
      <c r="F49" s="2"/>
      <c r="G49" s="2"/>
      <c r="H49" s="2"/>
      <c r="I49" s="2"/>
    </row>
    <row r="50" s="1" customFormat="true" ht="12.75" hidden="true" customHeight="false" outlineLevel="0" collapsed="false">
      <c r="B50" s="28" t="n">
        <v>50</v>
      </c>
      <c r="C50" s="2"/>
      <c r="E50" s="2"/>
      <c r="F50" s="2"/>
      <c r="G50" s="2"/>
      <c r="H50" s="2"/>
      <c r="I50" s="2"/>
    </row>
    <row r="51" s="1" customFormat="true" ht="12.75" hidden="true" customHeight="false" outlineLevel="0" collapsed="false">
      <c r="B51" s="46" t="s">
        <v>24</v>
      </c>
      <c r="C51" s="1" t="n">
        <f aca="false">IF(C48&gt;0,C81,0)</f>
        <v>0</v>
      </c>
      <c r="D51" s="1" t="n">
        <f aca="false">IF(D48&gt;0,D81,0)</f>
        <v>0</v>
      </c>
      <c r="E51" s="27" t="n">
        <f aca="false">IF(E48&gt;0,$D$81+(E48-$F$2)/100*$D$82,0)</f>
        <v>0</v>
      </c>
      <c r="F51" s="27" t="n">
        <f aca="false">IF(F48&gt;0,$E$81+(F48-$G$2)/100*$E$82,0)</f>
        <v>49.3253629376601</v>
      </c>
      <c r="G51" s="27" t="n">
        <f aca="false">IF(G48&gt;0,$F$81+(G48-$H$2)/100*$F$82,0)</f>
        <v>0</v>
      </c>
      <c r="H51" s="27" t="n">
        <f aca="false">IF(H48&gt;0,$G$81+(H48-$I$2)/100*$G$82,0)</f>
        <v>0</v>
      </c>
      <c r="I51" s="2" t="n">
        <f aca="false">IF(I48&gt;0,H81,0)</f>
        <v>0</v>
      </c>
    </row>
    <row r="52" s="1" customFormat="true" ht="12.75" hidden="true" customHeight="false" outlineLevel="0" collapsed="false">
      <c r="B52" s="2"/>
      <c r="C52" s="28"/>
      <c r="E52" s="27"/>
      <c r="F52" s="2"/>
      <c r="G52" s="2"/>
      <c r="H52" s="2"/>
      <c r="I52" s="2"/>
    </row>
    <row r="53" s="1" customFormat="true" ht="12.75" hidden="false" customHeight="false" outlineLevel="0" collapsed="false">
      <c r="B53" s="2"/>
      <c r="C53" s="28"/>
      <c r="E53" s="27"/>
      <c r="F53" s="2"/>
      <c r="G53" s="2"/>
      <c r="H53" s="2"/>
      <c r="I53" s="2"/>
    </row>
    <row r="54" s="1" customFormat="true" ht="17.35" hidden="false" customHeight="false" outlineLevel="0" collapsed="false">
      <c r="B54" s="2"/>
      <c r="C54" s="29" t="s">
        <v>11</v>
      </c>
      <c r="D54" s="2"/>
      <c r="E54" s="2"/>
      <c r="F54" s="2"/>
      <c r="G54" s="2"/>
      <c r="H54" s="2"/>
      <c r="I54" s="2"/>
    </row>
    <row r="56" s="1" customFormat="true" ht="24.45" hidden="false" customHeight="false" outlineLevel="0" collapsed="false">
      <c r="B56" s="2"/>
      <c r="C56" s="30" t="n">
        <v>15000</v>
      </c>
      <c r="D56" s="2"/>
      <c r="E56" s="2"/>
      <c r="F56" s="2"/>
      <c r="G56" s="2"/>
      <c r="H56" s="2"/>
      <c r="I56" s="2"/>
    </row>
    <row r="57" s="1" customFormat="true" ht="12.75" hidden="false" customHeight="false" outlineLevel="0" collapsed="false">
      <c r="B57" s="2"/>
      <c r="C57" s="2"/>
      <c r="D57" s="48" t="s">
        <v>16</v>
      </c>
      <c r="E57" s="49" t="s">
        <v>25</v>
      </c>
      <c r="F57" s="50" t="s">
        <v>26</v>
      </c>
      <c r="G57" s="51" t="s">
        <v>27</v>
      </c>
      <c r="H57" s="2"/>
      <c r="I57" s="2"/>
    </row>
    <row r="58" s="1" customFormat="true" ht="18.55" hidden="false" customHeight="false" outlineLevel="0" collapsed="false">
      <c r="B58" s="2"/>
      <c r="C58" s="35"/>
      <c r="D58" s="52" t="n">
        <f aca="false">IF(D51=0,(IF(E51&gt;0,E51,(IF(F51&gt;0,F51,(IF(G51&gt;0,G51,(IF(H51&gt;0,H51,(IF(I51&gt;0,I51,D81)))))))))),D51)</f>
        <v>49.3253629376601</v>
      </c>
      <c r="E58" s="53" t="n">
        <f aca="false">D58+B49</f>
        <v>74.3253629376602</v>
      </c>
      <c r="F58" s="54" t="n">
        <f aca="false">D58+B50</f>
        <v>99.3253629376602</v>
      </c>
      <c r="G58" s="55" t="n">
        <f aca="false">IF(C111=0,(IF(D111&gt;0,D111,(IF(E111&gt;0,E111,IF(F111&gt;0,F111,IF(G111&gt;0,G111,IF(H111&gt;0,H111,IF(I111&gt;0,I111,IF(J111&gt;0,J111,0))))))))),C111)</f>
        <v>4.9</v>
      </c>
      <c r="H58" s="2"/>
      <c r="I58" s="2"/>
    </row>
    <row r="59" s="1" customFormat="true" ht="12.75" hidden="false" customHeight="false" outlineLevel="0" collapsed="false">
      <c r="B59" s="2"/>
      <c r="C59" s="2"/>
      <c r="D59" s="27"/>
      <c r="E59" s="27"/>
      <c r="F59" s="27"/>
      <c r="G59" s="2"/>
      <c r="H59" s="2"/>
      <c r="I59" s="2"/>
    </row>
    <row r="60" s="1" customFormat="true" ht="12.75" hidden="true" customHeight="false" outlineLevel="0" collapsed="false">
      <c r="B60" s="2"/>
      <c r="C60" s="2"/>
      <c r="D60" s="27"/>
      <c r="E60" s="27"/>
      <c r="F60" s="27"/>
      <c r="G60" s="2"/>
      <c r="H60" s="2"/>
      <c r="I60" s="2"/>
    </row>
    <row r="61" s="1" customFormat="true" ht="12.75" hidden="true" customHeight="false" outlineLevel="0" collapsed="false">
      <c r="B61" s="2"/>
      <c r="C61" s="2"/>
      <c r="D61" s="27"/>
      <c r="E61" s="27"/>
      <c r="F61" s="27"/>
      <c r="G61" s="2"/>
      <c r="H61" s="2"/>
      <c r="I61" s="2"/>
    </row>
    <row r="62" s="1" customFormat="true" ht="17.35" hidden="true" customHeight="false" outlineLevel="0" collapsed="false">
      <c r="B62" s="2"/>
      <c r="C62" s="29" t="s">
        <v>28</v>
      </c>
      <c r="D62" s="27"/>
      <c r="E62" s="27"/>
      <c r="F62" s="27"/>
      <c r="G62" s="2"/>
      <c r="H62" s="2"/>
      <c r="I62" s="2"/>
    </row>
    <row r="63" customFormat="false" ht="12.75" hidden="true" customHeight="false" outlineLevel="0" collapsed="false"/>
    <row r="64" s="1" customFormat="true" ht="17.35" hidden="true" customHeight="false" outlineLevel="0" collapsed="false">
      <c r="B64" s="2"/>
      <c r="C64" s="2"/>
      <c r="D64" s="56" t="s">
        <v>16</v>
      </c>
      <c r="E64" s="32" t="s">
        <v>25</v>
      </c>
      <c r="F64" s="34" t="s">
        <v>26</v>
      </c>
      <c r="G64" s="31" t="s">
        <v>29</v>
      </c>
      <c r="H64" s="2"/>
      <c r="I64" s="2"/>
    </row>
    <row r="65" s="1" customFormat="true" ht="24.45" hidden="true" customHeight="false" outlineLevel="0" collapsed="false">
      <c r="B65" s="2"/>
      <c r="C65" s="35" t="s">
        <v>16</v>
      </c>
      <c r="D65" s="36" t="n">
        <f aca="false">IF(C56&lt;=C107,C108,IF(C56&lt;=D107,D108,IF(C56&lt;=E107,D108+(C56-D107)/100*D109,IF(C56&lt;=F107,E108+(C56-E107)/100*E109,IF(C56&lt;=G107,F108+(C56-F107)/100*F109,IF(C56&lt;=H107,G108+(C56-G107)/100*G109,IF(C56&lt;=I107,H108+(C56-H107)/100*H109,IF(C56&lt;=J107,H108+(C56-H107)/100*H109,J108))))))))</f>
        <v>49.3285199860042</v>
      </c>
      <c r="E65" s="57" t="n">
        <f aca="false">D65+B49</f>
        <v>74.3285199860042</v>
      </c>
      <c r="F65" s="58" t="n">
        <f aca="false">D65+B50</f>
        <v>99.3285199860042</v>
      </c>
      <c r="G65" s="59" t="n">
        <f aca="false">IF(C111=0,(IF(D111&gt;0,D111,(IF(E111&gt;0,E111,IF(F111&gt;0,F111,IF(G111&gt;0,G111,IF(H111&gt;0,H111,IF(I111&gt;0,I111,IF(J111&gt;0,J111,0))))))))),C111)</f>
        <v>4.9</v>
      </c>
      <c r="H65" s="2"/>
      <c r="I65" s="2"/>
    </row>
    <row r="66" s="1" customFormat="true" ht="12.75" hidden="true" customHeight="false" outlineLevel="0" collapsed="false">
      <c r="B66" s="2"/>
      <c r="C66" s="2"/>
      <c r="D66" s="27"/>
      <c r="E66" s="27"/>
      <c r="F66" s="27"/>
      <c r="G66" s="2"/>
      <c r="H66" s="2"/>
      <c r="I66" s="2"/>
    </row>
    <row r="67" s="1" customFormat="true" ht="12.75" hidden="true" customHeight="false" outlineLevel="0" collapsed="false">
      <c r="B67" s="2"/>
      <c r="C67" s="2"/>
      <c r="D67" s="27"/>
      <c r="E67" s="27"/>
      <c r="F67" s="27"/>
      <c r="G67" s="2"/>
      <c r="H67" s="2"/>
      <c r="I67" s="2"/>
    </row>
    <row r="68" s="1" customFormat="true" ht="12.75" hidden="true" customHeight="false" outlineLevel="0" collapsed="false">
      <c r="B68" s="2"/>
      <c r="C68" s="2"/>
      <c r="D68" s="27"/>
      <c r="E68" s="27"/>
      <c r="F68" s="27"/>
      <c r="G68" s="2"/>
      <c r="H68" s="2"/>
      <c r="I68" s="2"/>
    </row>
    <row r="69" s="1" customFormat="true" ht="12.75" hidden="true" customHeight="false" outlineLevel="0" collapsed="false">
      <c r="B69" s="2"/>
      <c r="C69" s="2"/>
      <c r="D69" s="27"/>
      <c r="E69" s="27"/>
      <c r="F69" s="27"/>
      <c r="G69" s="2"/>
      <c r="H69" s="2"/>
      <c r="I69" s="2"/>
    </row>
    <row r="70" s="1" customFormat="true" ht="12.75" hidden="true" customHeight="false" outlineLevel="0" collapsed="false">
      <c r="B70" s="2"/>
      <c r="C70" s="2"/>
      <c r="D70" s="27"/>
      <c r="E70" s="27"/>
      <c r="F70" s="27"/>
      <c r="G70" s="2"/>
      <c r="H70" s="2"/>
      <c r="I70" s="2"/>
    </row>
    <row r="71" s="1" customFormat="true" ht="12.75" hidden="true" customHeight="false" outlineLevel="0" collapsed="false">
      <c r="B71" s="2"/>
      <c r="G71" s="2"/>
      <c r="H71" s="2"/>
      <c r="I71" s="2"/>
    </row>
    <row r="72" customFormat="false" ht="12.75" hidden="true" customHeight="false" outlineLevel="0" collapsed="false"/>
    <row r="73" customFormat="false" ht="12.75" hidden="true" customHeight="false" outlineLevel="0" collapsed="false"/>
    <row r="74" s="1" customFormat="true" ht="15.75" hidden="true" customHeight="false" outlineLevel="0" collapsed="false">
      <c r="B74" s="2"/>
      <c r="C74" s="38" t="s">
        <v>30</v>
      </c>
      <c r="D74" s="39" t="n">
        <f aca="false">D58*0.7</f>
        <v>34.5277540563621</v>
      </c>
      <c r="E74" s="39" t="n">
        <f aca="false">E58*0.7</f>
        <v>52.0277540563621</v>
      </c>
      <c r="F74" s="39" t="n">
        <f aca="false">F58*0.7</f>
        <v>69.5277540563621</v>
      </c>
      <c r="G74" s="39" t="n">
        <f aca="false">G58</f>
        <v>4.9</v>
      </c>
      <c r="H74" s="2"/>
      <c r="I74" s="2"/>
    </row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true" customHeight="false" outlineLevel="0" collapsed="false"/>
    <row r="78" s="1" customFormat="true" ht="12.75" hidden="true" customHeight="false" outlineLevel="0" collapsed="false">
      <c r="B78" s="2" t="n">
        <v>3000</v>
      </c>
      <c r="C78" s="2" t="s">
        <v>23</v>
      </c>
      <c r="D78" s="2" t="s">
        <v>0</v>
      </c>
      <c r="E78" s="2" t="s">
        <v>1</v>
      </c>
      <c r="F78" s="2" t="s">
        <v>2</v>
      </c>
      <c r="G78" s="2" t="s">
        <v>3</v>
      </c>
      <c r="H78" s="2" t="n">
        <v>30000</v>
      </c>
      <c r="I78" s="2"/>
    </row>
    <row r="79" s="1" customFormat="true" ht="12.75" hidden="true" customHeight="false" outlineLevel="0" collapsed="false">
      <c r="B79" s="2"/>
      <c r="C79" s="2"/>
      <c r="D79" s="2"/>
      <c r="E79" s="2" t="s">
        <v>31</v>
      </c>
      <c r="F79" s="46" t="n">
        <v>25</v>
      </c>
      <c r="G79" s="2" t="s">
        <v>32</v>
      </c>
      <c r="H79" s="46" t="n">
        <v>50</v>
      </c>
    </row>
    <row r="80" s="1" customFormat="true" ht="12.75" hidden="true" customHeight="false" outlineLevel="0" collapsed="false">
      <c r="B80" s="2"/>
      <c r="C80" s="2" t="n">
        <v>3000</v>
      </c>
      <c r="D80" s="2" t="n">
        <v>7500</v>
      </c>
      <c r="E80" s="2" t="n">
        <v>10632</v>
      </c>
      <c r="F80" s="2" t="n">
        <v>20000</v>
      </c>
      <c r="G80" s="2" t="n">
        <v>25000</v>
      </c>
      <c r="H80" s="2" t="n">
        <v>30000</v>
      </c>
    </row>
    <row r="81" s="1" customFormat="true" ht="12.75" hidden="true" customHeight="false" outlineLevel="0" collapsed="false">
      <c r="B81" s="2"/>
      <c r="C81" s="2" t="n">
        <v>14</v>
      </c>
      <c r="D81" s="2" t="n">
        <v>28</v>
      </c>
      <c r="E81" s="2" t="n">
        <v>40</v>
      </c>
      <c r="F81" s="2" t="n">
        <v>60</v>
      </c>
      <c r="G81" s="2" t="n">
        <v>90</v>
      </c>
      <c r="H81" s="2" t="n">
        <v>150</v>
      </c>
      <c r="J81" s="2"/>
      <c r="K81" s="2"/>
    </row>
    <row r="82" s="1" customFormat="true" ht="12.75" hidden="true" customHeight="false" outlineLevel="0" collapsed="false">
      <c r="B82" s="2"/>
      <c r="C82" s="60" t="n">
        <f aca="false">(D81-C81)/(D80-C80)*100</f>
        <v>0.311111111111111</v>
      </c>
      <c r="D82" s="60" t="n">
        <f aca="false">(E81-D81)/(E80-D80)*100</f>
        <v>0.383141762452107</v>
      </c>
      <c r="E82" s="60" t="n">
        <f aca="false">(F81-E81)/(F80-E80)*100</f>
        <v>0.213492741246798</v>
      </c>
      <c r="F82" s="60" t="n">
        <f aca="false">(G81-F81)/(G80-F80)*100</f>
        <v>0.6</v>
      </c>
      <c r="G82" s="60" t="n">
        <f aca="false">(H81-G81)/(H80-G80)*100</f>
        <v>1.2</v>
      </c>
      <c r="H82" s="2"/>
      <c r="J82" s="2"/>
      <c r="K82" s="2"/>
    </row>
    <row r="83" customFormat="false" ht="12.75" hidden="true" customHeight="false" outlineLevel="0" collapsed="false"/>
    <row r="84" s="1" customFormat="true" ht="12.75" hidden="true" customHeight="false" outlineLevel="0" collapsed="false">
      <c r="B84" s="2"/>
      <c r="C84" s="2"/>
      <c r="D84" s="2"/>
      <c r="E84" s="61"/>
      <c r="F84" s="2"/>
      <c r="G84" s="2"/>
      <c r="H84" s="2"/>
      <c r="I84" s="2"/>
      <c r="J84" s="62"/>
      <c r="K84" s="62"/>
    </row>
    <row r="85" s="1" customFormat="true" ht="12.75" hidden="true" customHeight="false" outlineLevel="0" collapsed="false">
      <c r="B85" s="2"/>
      <c r="C85" s="2"/>
      <c r="D85" s="2"/>
      <c r="E85" s="2"/>
      <c r="F85" s="2"/>
      <c r="G85" s="2"/>
      <c r="H85" s="2"/>
      <c r="I85" s="2"/>
      <c r="J85" s="61"/>
      <c r="K85" s="61"/>
    </row>
    <row r="86" s="1" customFormat="true" ht="21.75" hidden="true" customHeight="true" outlineLevel="0" collapsed="false">
      <c r="B86" s="2"/>
      <c r="C86" s="2"/>
      <c r="D86" s="2"/>
      <c r="E86" s="2"/>
      <c r="F86" s="2"/>
      <c r="G86" s="2"/>
      <c r="H86" s="2"/>
      <c r="I86" s="2"/>
      <c r="J86" s="61"/>
      <c r="K86" s="61"/>
    </row>
    <row r="87" customFormat="false" ht="12.75" hidden="true" customHeight="false" outlineLevel="0" collapsed="false"/>
    <row r="88" customFormat="false" ht="12.75" hidden="true" customHeight="false" outlineLevel="0" collapsed="false"/>
    <row r="89" s="1" customFormat="true" ht="12.75" hidden="true" customHeight="false" outlineLevel="0" collapsed="false">
      <c r="B89" s="2"/>
      <c r="C89" s="2" t="n">
        <v>10632.941</v>
      </c>
      <c r="D89" s="2" t="n">
        <v>7500</v>
      </c>
      <c r="E89" s="2" t="n">
        <v>3000</v>
      </c>
      <c r="F89" s="2"/>
      <c r="G89" s="2"/>
      <c r="H89" s="2"/>
      <c r="I89" s="2"/>
      <c r="J89" s="2"/>
      <c r="K89" s="2"/>
    </row>
    <row r="90" s="1" customFormat="true" ht="12.75" hidden="true" customHeight="false" outlineLevel="0" collapsed="false">
      <c r="B90" s="2"/>
      <c r="C90" s="2" t="s">
        <v>33</v>
      </c>
      <c r="D90" s="2" t="s">
        <v>34</v>
      </c>
      <c r="E90" s="2" t="s">
        <v>35</v>
      </c>
      <c r="F90" s="2" t="s">
        <v>36</v>
      </c>
      <c r="G90" s="2" t="s">
        <v>20</v>
      </c>
      <c r="H90" s="2"/>
      <c r="I90" s="2"/>
      <c r="J90" s="2"/>
      <c r="K90" s="2"/>
    </row>
    <row r="91" s="1" customFormat="true" ht="12.75" hidden="true" customHeight="false" outlineLevel="0" collapsed="false">
      <c r="B91" s="2" t="n">
        <v>5.4</v>
      </c>
      <c r="C91" s="2" t="n">
        <v>4.05</v>
      </c>
      <c r="D91" s="2" t="n">
        <v>2.7</v>
      </c>
      <c r="E91" s="2" t="n">
        <v>1.35</v>
      </c>
      <c r="F91" s="2"/>
      <c r="G91" s="2" t="n">
        <v>0</v>
      </c>
      <c r="H91" s="2"/>
      <c r="I91" s="2"/>
      <c r="J91" s="2"/>
      <c r="K91" s="2"/>
    </row>
    <row r="92" s="1" customFormat="true" ht="12.75" hidden="true" customHeight="false" outlineLevel="0" collapsed="false">
      <c r="B92" s="2"/>
      <c r="C92" s="2" t="s">
        <v>37</v>
      </c>
      <c r="D92" s="2"/>
      <c r="E92" s="2"/>
      <c r="F92" s="2"/>
      <c r="G92" s="2"/>
      <c r="H92" s="2"/>
      <c r="I92" s="2"/>
      <c r="J92" s="2"/>
      <c r="K92" s="2"/>
    </row>
    <row r="93" s="1" customFormat="true" ht="12.75" hidden="true" customHeight="false" outlineLevel="0" collapsed="false">
      <c r="B93" s="2"/>
      <c r="C93" s="46" t="n">
        <f aca="false">IF(C56&lt;=E89,E91,0)</f>
        <v>0</v>
      </c>
      <c r="D93" s="2" t="n">
        <f aca="false">IF(C56&gt;E89,(IF(C56&lt;D89+0.01,D91,0)),0)</f>
        <v>0</v>
      </c>
      <c r="E93" s="2" t="n">
        <f aca="false">IF(C56&gt;D89,(IF(D56&lt;C89,C91,0)),0)</f>
        <v>4.05</v>
      </c>
      <c r="F93" s="2" t="n">
        <f aca="false">IF(C56&gt;C89,B91,0)</f>
        <v>5.4</v>
      </c>
      <c r="G93" s="2"/>
      <c r="H93" s="2"/>
      <c r="I93" s="2"/>
      <c r="J93" s="2"/>
      <c r="K93" s="2"/>
    </row>
    <row r="94" s="1" customFormat="true" ht="12.75" hidden="true" customHeight="false" outlineLevel="0" collapsed="false">
      <c r="B94" s="2"/>
      <c r="C94" s="46" t="s">
        <v>38</v>
      </c>
      <c r="D94" s="46" t="s">
        <v>39</v>
      </c>
      <c r="E94" s="2" t="s">
        <v>40</v>
      </c>
      <c r="F94" s="2" t="s">
        <v>41</v>
      </c>
      <c r="G94" s="2"/>
      <c r="H94" s="2"/>
      <c r="I94" s="2"/>
      <c r="J94" s="2"/>
      <c r="K94" s="2"/>
    </row>
    <row r="95" customFormat="false" ht="12.75" hidden="true" customHeight="false" outlineLevel="0" collapsed="false"/>
    <row r="96" customFormat="false" ht="12.75" hidden="true" customHeight="false" outlineLevel="0" collapsed="false"/>
    <row r="97" customFormat="false" ht="12.75" hidden="true" customHeight="false" outlineLevel="0" collapsed="false"/>
    <row r="98" s="1" customFormat="true" ht="15.75" hidden="true" customHeight="false" outlineLevel="0" collapsed="false">
      <c r="B98" s="2"/>
      <c r="C98" s="40" t="s">
        <v>18</v>
      </c>
      <c r="D98" s="41" t="n">
        <f aca="false">D58*1.25</f>
        <v>61.6567036720752</v>
      </c>
      <c r="E98" s="41" t="n">
        <f aca="false">E58*1.25</f>
        <v>92.9067036720752</v>
      </c>
      <c r="F98" s="41" t="n">
        <f aca="false">F58*1.25</f>
        <v>124.156703672075</v>
      </c>
      <c r="G98" s="41" t="n">
        <f aca="false">G58</f>
        <v>4.9</v>
      </c>
      <c r="H98" s="2"/>
      <c r="I98" s="2"/>
      <c r="J98" s="2"/>
      <c r="K98" s="2"/>
      <c r="L98" s="2"/>
    </row>
    <row r="99" customFormat="false" ht="12.75" hidden="true" customHeight="false" outlineLevel="0" collapsed="false"/>
    <row r="100" s="1" customFormat="true" ht="15.75" hidden="true" customHeight="false" outlineLevel="0" collapsed="false">
      <c r="B100" s="2"/>
      <c r="C100" s="42" t="s">
        <v>19</v>
      </c>
      <c r="D100" s="43" t="n">
        <v>14</v>
      </c>
      <c r="E100" s="43" t="n">
        <v>39</v>
      </c>
      <c r="F100" s="43" t="n">
        <v>64</v>
      </c>
      <c r="G100" s="43" t="n">
        <v>1.35</v>
      </c>
      <c r="H100" s="2"/>
      <c r="I100" s="2"/>
      <c r="J100" s="2"/>
      <c r="K100" s="2"/>
      <c r="L100" s="2"/>
    </row>
    <row r="101" customFormat="false" ht="12.75" hidden="true" customHeight="false" outlineLevel="0" collapsed="false"/>
    <row r="102" s="1" customFormat="true" ht="15.75" hidden="true" customHeight="false" outlineLevel="0" collapsed="false">
      <c r="B102" s="2"/>
      <c r="C102" s="42" t="s">
        <v>42</v>
      </c>
      <c r="D102" s="43" t="n">
        <v>0</v>
      </c>
      <c r="E102" s="43" t="n">
        <v>0</v>
      </c>
      <c r="F102" s="43" t="n">
        <v>0</v>
      </c>
      <c r="G102" s="43" t="n">
        <v>0</v>
      </c>
      <c r="H102" s="2"/>
      <c r="I102" s="2"/>
      <c r="J102" s="2"/>
      <c r="K102" s="2"/>
      <c r="L102" s="2"/>
    </row>
    <row r="104" customFormat="false" ht="12.75" hidden="true" customHeight="false" outlineLevel="0" collapsed="false"/>
    <row r="105" customFormat="false" ht="12.75" hidden="true" customHeight="false" outlineLevel="0" collapsed="false">
      <c r="B105" s="2" t="s">
        <v>43</v>
      </c>
      <c r="C105" s="2" t="s">
        <v>44</v>
      </c>
      <c r="D105" s="2" t="s">
        <v>45</v>
      </c>
      <c r="E105" s="2" t="s">
        <v>46</v>
      </c>
      <c r="F105" s="2" t="s">
        <v>47</v>
      </c>
      <c r="G105" s="2" t="s">
        <v>48</v>
      </c>
      <c r="H105" s="2" t="s">
        <v>49</v>
      </c>
      <c r="I105" s="2" t="s">
        <v>50</v>
      </c>
      <c r="J105" s="2" t="s">
        <v>51</v>
      </c>
    </row>
    <row r="106" s="1" customFormat="true" ht="12.75" hidden="true" customHeight="false" outlineLevel="0" collapsed="false">
      <c r="B106" s="2"/>
      <c r="C106" s="11"/>
      <c r="D106" s="11"/>
      <c r="E106" s="63"/>
      <c r="F106" s="63"/>
      <c r="G106" s="63"/>
      <c r="H106" s="8"/>
      <c r="I106" s="8"/>
      <c r="J106" s="8"/>
      <c r="K106" s="8"/>
      <c r="L106" s="2"/>
    </row>
    <row r="107" s="1" customFormat="true" ht="12.75" hidden="true" customHeight="false" outlineLevel="0" collapsed="false">
      <c r="B107" s="63" t="n">
        <v>0</v>
      </c>
      <c r="C107" s="63" t="n">
        <v>3000</v>
      </c>
      <c r="D107" s="64" t="n">
        <v>7500</v>
      </c>
      <c r="E107" s="64" t="n">
        <v>10632.95</v>
      </c>
      <c r="F107" s="2" t="n">
        <v>15748.78</v>
      </c>
      <c r="G107" s="8" t="n">
        <v>20000</v>
      </c>
      <c r="H107" s="8" t="n">
        <v>25000</v>
      </c>
      <c r="I107" s="2" t="n">
        <v>26000</v>
      </c>
      <c r="J107" s="11" t="n">
        <v>30000</v>
      </c>
      <c r="K107" s="11"/>
      <c r="L107" s="11" t="s">
        <v>10</v>
      </c>
    </row>
    <row r="108" s="1" customFormat="true" ht="12.75" hidden="true" customHeight="false" outlineLevel="0" collapsed="false">
      <c r="B108" s="2"/>
      <c r="C108" s="2" t="n">
        <v>14</v>
      </c>
      <c r="D108" s="2" t="n">
        <v>28</v>
      </c>
      <c r="E108" s="2" t="n">
        <v>40</v>
      </c>
      <c r="F108" s="2" t="n">
        <v>50.928</v>
      </c>
      <c r="G108" s="2" t="n">
        <v>60</v>
      </c>
      <c r="H108" s="2" t="n">
        <v>90</v>
      </c>
      <c r="I108" s="2" t="n">
        <v>102</v>
      </c>
      <c r="J108" s="2" t="n">
        <v>150</v>
      </c>
      <c r="K108" s="2"/>
      <c r="L108" s="2"/>
    </row>
    <row r="109" s="1" customFormat="true" ht="12.75" hidden="true" customHeight="false" outlineLevel="0" collapsed="false">
      <c r="B109" s="2"/>
      <c r="C109" s="60" t="n">
        <f aca="false">(D108-C108)/(D107-C107)*100</f>
        <v>0.311111111111111</v>
      </c>
      <c r="D109" s="60" t="n">
        <f aca="false">(E108-D108)/(E107-D107)*100</f>
        <v>0.383025582917059</v>
      </c>
      <c r="E109" s="60" t="n">
        <f aca="false">(F108-E108)/(F107-E107)*100</f>
        <v>0.213611476534599</v>
      </c>
      <c r="F109" s="60" t="n">
        <f aca="false">(G108-F108)/(G107-F107)*100</f>
        <v>0.213397565875208</v>
      </c>
      <c r="G109" s="60" t="n">
        <f aca="false">(H108-G108)/(H107-G107)*100</f>
        <v>0.6</v>
      </c>
      <c r="H109" s="60" t="n">
        <f aca="false">(I108-H108)/(I107-H107)*100</f>
        <v>1.2</v>
      </c>
      <c r="I109" s="60" t="n">
        <f aca="false">(J108-I108)/(J107-I107)*100</f>
        <v>1.2</v>
      </c>
      <c r="J109" s="60"/>
      <c r="K109" s="60"/>
      <c r="L109" s="60"/>
    </row>
    <row r="110" s="1" customFormat="true" ht="12.75" hidden="true" customHeight="false" outlineLevel="0" collapsed="false">
      <c r="B110" s="65" t="s">
        <v>52</v>
      </c>
      <c r="C110" s="8" t="n">
        <v>0</v>
      </c>
      <c r="D110" s="8" t="n">
        <v>2.5</v>
      </c>
      <c r="E110" s="8" t="n">
        <v>3.9</v>
      </c>
      <c r="F110" s="8" t="n">
        <v>4.9</v>
      </c>
      <c r="G110" s="8" t="n">
        <v>5.2</v>
      </c>
      <c r="H110" s="8" t="n">
        <v>5.2</v>
      </c>
      <c r="I110" s="8" t="n">
        <v>5.2</v>
      </c>
      <c r="J110" s="8" t="n">
        <v>5.4</v>
      </c>
      <c r="K110" s="8"/>
      <c r="L110" s="8" t="n">
        <v>5.4</v>
      </c>
    </row>
    <row r="111" s="1" customFormat="true" ht="12.75" hidden="true" customHeight="false" outlineLevel="0" collapsed="false">
      <c r="B111" s="2"/>
      <c r="C111" s="2" t="n">
        <f aca="false">IF(C56&lt;=C107,C110,0)</f>
        <v>0</v>
      </c>
      <c r="D111" s="2" t="n">
        <f aca="false">IF(C56&gt;C107,(IF(C56&lt;D107+0.01,D110,0)),0)</f>
        <v>0</v>
      </c>
      <c r="E111" s="2" t="n">
        <f aca="false">IF(C56&gt;D107,(IF(C56&lt;E107+0.01,E110,0)),0)</f>
        <v>0</v>
      </c>
      <c r="F111" s="2" t="n">
        <f aca="false">IF(C56&gt;E107,(IF(C56&lt;F107+0.01,F110,0)),0)</f>
        <v>4.9</v>
      </c>
      <c r="G111" s="2" t="n">
        <f aca="false">IF(C56&gt;F107,(IF(C56&lt;G107+0.01,G110,0)),0)</f>
        <v>0</v>
      </c>
      <c r="H111" s="2" t="n">
        <f aca="false">IF(C56&gt;G107,(IF(C56&lt;H107+0.01,H110,0)),0)</f>
        <v>0</v>
      </c>
      <c r="I111" s="2" t="n">
        <f aca="false">IF(C56&gt;H107,(IF(C56&lt;I107+0.01,I110,0)),0)</f>
        <v>0</v>
      </c>
      <c r="J111" s="2" t="n">
        <f aca="false">IF(C56&gt;I107,J110,0)</f>
        <v>0</v>
      </c>
      <c r="K111" s="2"/>
      <c r="L111" s="2"/>
    </row>
    <row r="112" s="1" customFormat="true" ht="12.75" hidden="true" customHeight="false" outlineLevel="0" collapsed="false">
      <c r="B112" s="2"/>
      <c r="C112" s="2" t="s">
        <v>53</v>
      </c>
      <c r="D112" s="2" t="s">
        <v>54</v>
      </c>
      <c r="E112" s="2" t="s">
        <v>55</v>
      </c>
      <c r="F112" s="2" t="s">
        <v>56</v>
      </c>
      <c r="G112" s="2" t="s">
        <v>57</v>
      </c>
      <c r="H112" s="2" t="s">
        <v>58</v>
      </c>
      <c r="I112" s="2" t="s">
        <v>59</v>
      </c>
      <c r="J112" s="2" t="s">
        <v>60</v>
      </c>
      <c r="K112" s="2"/>
      <c r="L112" s="2" t="s">
        <v>10</v>
      </c>
    </row>
    <row r="113" customFormat="false" ht="12.75" hidden="true" customHeight="false" outlineLevel="0" collapsed="false"/>
    <row r="114" customFormat="false" ht="12.75" hidden="true" customHeight="false" outlineLevel="0" collapsed="false"/>
    <row r="115" customFormat="false" ht="12.75" hidden="false" customHeight="false" outlineLevel="0" collapsed="false">
      <c r="H115" s="66" t="s">
        <v>61</v>
      </c>
      <c r="I115" s="66"/>
      <c r="J115" s="66"/>
      <c r="K115" s="67"/>
      <c r="L115" s="66" t="s">
        <v>62</v>
      </c>
      <c r="M115" s="66"/>
      <c r="N115" s="66"/>
      <c r="P115" s="66" t="s">
        <v>63</v>
      </c>
      <c r="Q115" s="66"/>
      <c r="R115" s="66"/>
    </row>
    <row r="117" customFormat="false" ht="12.75" hidden="true" customHeight="false" outlineLevel="0" collapsed="false">
      <c r="D117" s="62" t="n">
        <f aca="false">D58/4</f>
        <v>12.331340734415</v>
      </c>
      <c r="E117" s="62" t="n">
        <f aca="false">E58/4</f>
        <v>18.581340734415</v>
      </c>
      <c r="F117" s="62" t="n">
        <f aca="false">F58/4</f>
        <v>24.831340734415</v>
      </c>
      <c r="G117" s="62" t="n">
        <f aca="false">G58</f>
        <v>4.9</v>
      </c>
    </row>
    <row r="118" customFormat="false" ht="12.75" hidden="true" customHeight="false" outlineLevel="0" collapsed="false">
      <c r="D118" s="62" t="n">
        <f aca="false">D117*1.2</f>
        <v>14.797608881298</v>
      </c>
      <c r="E118" s="62" t="n">
        <f aca="false">E117*1.2</f>
        <v>22.297608881298</v>
      </c>
      <c r="F118" s="62" t="n">
        <f aca="false">F117*1.2</f>
        <v>29.797608881298</v>
      </c>
      <c r="G118" s="62" t="n">
        <f aca="false">G117</f>
        <v>4.9</v>
      </c>
    </row>
    <row r="119" customFormat="false" ht="15" hidden="false" customHeight="false" outlineLevel="0" collapsed="false">
      <c r="D119" s="68" t="s">
        <v>64</v>
      </c>
      <c r="E119" s="69" t="s">
        <v>65</v>
      </c>
      <c r="F119" s="70" t="s">
        <v>66</v>
      </c>
      <c r="H119" s="68" t="s">
        <v>67</v>
      </c>
      <c r="I119" s="69" t="s">
        <v>68</v>
      </c>
      <c r="J119" s="70" t="s">
        <v>69</v>
      </c>
      <c r="L119" s="68" t="s">
        <v>67</v>
      </c>
      <c r="M119" s="69" t="s">
        <v>68</v>
      </c>
      <c r="N119" s="70" t="s">
        <v>69</v>
      </c>
      <c r="P119" s="68" t="s">
        <v>67</v>
      </c>
      <c r="Q119" s="69" t="s">
        <v>68</v>
      </c>
      <c r="R119" s="70" t="s">
        <v>69</v>
      </c>
    </row>
    <row r="121" customFormat="false" ht="15" hidden="false" customHeight="false" outlineLevel="0" collapsed="false">
      <c r="B121" s="71" t="s">
        <v>70</v>
      </c>
      <c r="C121" s="72" t="s">
        <v>71</v>
      </c>
      <c r="D121" s="73" t="n">
        <f aca="false">D118</f>
        <v>14.797608881298</v>
      </c>
      <c r="E121" s="73" t="n">
        <f aca="false">E118</f>
        <v>22.297608881298</v>
      </c>
      <c r="F121" s="73" t="n">
        <f aca="false">F118</f>
        <v>29.797608881298</v>
      </c>
      <c r="H121" s="73" t="n">
        <f aca="false">D121</f>
        <v>14.797608881298</v>
      </c>
      <c r="I121" s="73" t="n">
        <f aca="false">E121</f>
        <v>22.297608881298</v>
      </c>
      <c r="J121" s="73" t="n">
        <f aca="false">F121</f>
        <v>29.797608881298</v>
      </c>
      <c r="L121" s="73" t="n">
        <f aca="false">D121*0.7</f>
        <v>10.3583262169086</v>
      </c>
      <c r="M121" s="73" t="n">
        <f aca="false">E121*0.7</f>
        <v>15.6083262169086</v>
      </c>
      <c r="N121" s="73" t="n">
        <f aca="false">F121*0.7</f>
        <v>20.8583262169086</v>
      </c>
      <c r="P121" s="73" t="n">
        <f aca="false">L121</f>
        <v>10.3583262169086</v>
      </c>
      <c r="Q121" s="73" t="n">
        <f aca="false">M121</f>
        <v>15.6083262169086</v>
      </c>
      <c r="R121" s="73" t="n">
        <f aca="false">N121</f>
        <v>20.8583262169086</v>
      </c>
    </row>
    <row r="122" customFormat="false" ht="15" hidden="false" customHeight="false" outlineLevel="0" collapsed="false">
      <c r="B122" s="71"/>
      <c r="C122" s="72" t="s">
        <v>52</v>
      </c>
      <c r="D122" s="73" t="n">
        <f aca="false">G118*5</f>
        <v>24.5</v>
      </c>
      <c r="E122" s="73" t="n">
        <f aca="false">G118*5</f>
        <v>24.5</v>
      </c>
      <c r="F122" s="73" t="n">
        <f aca="false">G118*5</f>
        <v>24.5</v>
      </c>
      <c r="H122" s="73" t="n">
        <f aca="false">L122</f>
        <v>19.6</v>
      </c>
      <c r="I122" s="73" t="n">
        <f aca="false">M122</f>
        <v>19.6</v>
      </c>
      <c r="J122" s="73" t="n">
        <f aca="false">N122</f>
        <v>19.6</v>
      </c>
      <c r="L122" s="73" t="n">
        <f aca="false">D122*0.8</f>
        <v>19.6</v>
      </c>
      <c r="M122" s="73" t="n">
        <f aca="false">E122*0.8</f>
        <v>19.6</v>
      </c>
      <c r="N122" s="73" t="n">
        <f aca="false">F122*0.8</f>
        <v>19.6</v>
      </c>
      <c r="P122" s="73" t="n">
        <f aca="false">D122</f>
        <v>24.5</v>
      </c>
      <c r="Q122" s="73" t="n">
        <f aca="false">E122</f>
        <v>24.5</v>
      </c>
      <c r="R122" s="73" t="n">
        <f aca="false">F122</f>
        <v>24.5</v>
      </c>
    </row>
    <row r="123" customFormat="false" ht="15" hidden="false" customHeight="false" outlineLevel="0" collapsed="false">
      <c r="B123" s="71"/>
      <c r="C123" s="74" t="s">
        <v>72</v>
      </c>
      <c r="D123" s="75" t="n">
        <f aca="false">SUM(D121:D122)</f>
        <v>39.297608881298</v>
      </c>
      <c r="E123" s="76" t="n">
        <f aca="false">SUM(E121:E122)</f>
        <v>46.797608881298</v>
      </c>
      <c r="F123" s="77" t="n">
        <f aca="false">SUM(F121:F122)</f>
        <v>54.297608881298</v>
      </c>
      <c r="H123" s="75" t="n">
        <f aca="false">SUM(H121:H122)</f>
        <v>34.397608881298</v>
      </c>
      <c r="I123" s="76" t="n">
        <f aca="false">SUM(I121:I122)</f>
        <v>41.897608881298</v>
      </c>
      <c r="J123" s="77" t="n">
        <f aca="false">SUM(J121:J122)</f>
        <v>49.397608881298</v>
      </c>
      <c r="L123" s="75" t="n">
        <f aca="false">SUM(L121:L122)</f>
        <v>29.9583262169086</v>
      </c>
      <c r="M123" s="76" t="n">
        <f aca="false">SUM(M121:M122)</f>
        <v>35.2083262169086</v>
      </c>
      <c r="N123" s="77" t="n">
        <f aca="false">SUM(N121:N122)</f>
        <v>40.4583262169086</v>
      </c>
      <c r="P123" s="75" t="n">
        <f aca="false">SUM(P121:P122)</f>
        <v>34.8583262169086</v>
      </c>
      <c r="Q123" s="76" t="n">
        <f aca="false">SUM(Q121:Q122)</f>
        <v>40.1083262169086</v>
      </c>
      <c r="R123" s="77" t="n">
        <f aca="false">SUM(R121:R122)</f>
        <v>45.3583262169086</v>
      </c>
    </row>
    <row r="124" customFormat="false" ht="15" hidden="false" customHeight="false" outlineLevel="0" collapsed="false">
      <c r="B124" s="78"/>
      <c r="C124" s="78"/>
      <c r="D124" s="79"/>
      <c r="E124" s="79"/>
      <c r="F124" s="79"/>
    </row>
    <row r="125" customFormat="false" ht="15" hidden="false" customHeight="false" outlineLevel="0" collapsed="false">
      <c r="B125" s="71" t="s">
        <v>73</v>
      </c>
      <c r="C125" s="72" t="s">
        <v>71</v>
      </c>
      <c r="D125" s="73" t="n">
        <f aca="false">D121*2</f>
        <v>29.5952177625961</v>
      </c>
      <c r="E125" s="73" t="n">
        <f aca="false">E121*2</f>
        <v>44.5952177625961</v>
      </c>
      <c r="F125" s="73" t="n">
        <f aca="false">F121*2</f>
        <v>59.5952177625961</v>
      </c>
      <c r="H125" s="73" t="n">
        <f aca="false">D125</f>
        <v>29.5952177625961</v>
      </c>
      <c r="I125" s="73" t="n">
        <f aca="false">E125</f>
        <v>44.5952177625961</v>
      </c>
      <c r="J125" s="73" t="n">
        <f aca="false">F125</f>
        <v>59.5952177625961</v>
      </c>
      <c r="L125" s="73" t="n">
        <f aca="false">D125*0.7</f>
        <v>20.7166524338173</v>
      </c>
      <c r="M125" s="73" t="n">
        <f aca="false">E125*0.7</f>
        <v>31.2166524338173</v>
      </c>
      <c r="N125" s="73" t="n">
        <f aca="false">F125*0.7</f>
        <v>41.7166524338173</v>
      </c>
      <c r="P125" s="73" t="n">
        <f aca="false">L125</f>
        <v>20.7166524338173</v>
      </c>
      <c r="Q125" s="73" t="n">
        <f aca="false">M125</f>
        <v>31.2166524338173</v>
      </c>
      <c r="R125" s="73" t="n">
        <f aca="false">N125</f>
        <v>41.7166524338173</v>
      </c>
    </row>
    <row r="126" customFormat="false" ht="15" hidden="false" customHeight="false" outlineLevel="0" collapsed="false">
      <c r="B126" s="71"/>
      <c r="C126" s="72" t="s">
        <v>52</v>
      </c>
      <c r="D126" s="73" t="n">
        <f aca="false">G118*10</f>
        <v>49</v>
      </c>
      <c r="E126" s="73" t="n">
        <f aca="false">G118*10</f>
        <v>49</v>
      </c>
      <c r="F126" s="73" t="n">
        <f aca="false">G118*10</f>
        <v>49</v>
      </c>
      <c r="H126" s="73" t="n">
        <f aca="false">L126</f>
        <v>39.2</v>
      </c>
      <c r="I126" s="73" t="n">
        <f aca="false">M126</f>
        <v>39.2</v>
      </c>
      <c r="J126" s="73" t="n">
        <f aca="false">N126</f>
        <v>39.2</v>
      </c>
      <c r="L126" s="73" t="n">
        <f aca="false">D126*0.8</f>
        <v>39.2</v>
      </c>
      <c r="M126" s="73" t="n">
        <f aca="false">E126*0.8</f>
        <v>39.2</v>
      </c>
      <c r="N126" s="73" t="n">
        <f aca="false">F126*0.8</f>
        <v>39.2</v>
      </c>
      <c r="P126" s="73" t="n">
        <f aca="false">D126</f>
        <v>49</v>
      </c>
      <c r="Q126" s="73" t="n">
        <f aca="false">E126</f>
        <v>49</v>
      </c>
      <c r="R126" s="73" t="n">
        <f aca="false">F126</f>
        <v>49</v>
      </c>
    </row>
    <row r="127" customFormat="false" ht="15" hidden="false" customHeight="false" outlineLevel="0" collapsed="false">
      <c r="B127" s="71"/>
      <c r="C127" s="74" t="s">
        <v>72</v>
      </c>
      <c r="D127" s="75" t="n">
        <f aca="false">SUM(D125:D126)</f>
        <v>78.5952177625961</v>
      </c>
      <c r="E127" s="76" t="n">
        <f aca="false">SUM(E125:E126)</f>
        <v>93.5952177625961</v>
      </c>
      <c r="F127" s="77" t="n">
        <f aca="false">SUM(F125:F126)</f>
        <v>108.595217762596</v>
      </c>
      <c r="H127" s="75" t="n">
        <f aca="false">SUM(H125:H126)</f>
        <v>68.7952177625961</v>
      </c>
      <c r="I127" s="76" t="n">
        <f aca="false">SUM(I125:I126)</f>
        <v>83.7952177625961</v>
      </c>
      <c r="J127" s="77" t="n">
        <f aca="false">SUM(J125:J126)</f>
        <v>98.7952177625961</v>
      </c>
      <c r="L127" s="75" t="n">
        <f aca="false">SUM(L125:L126)</f>
        <v>59.9166524338173</v>
      </c>
      <c r="M127" s="76" t="n">
        <f aca="false">SUM(M125:M126)</f>
        <v>70.4166524338173</v>
      </c>
      <c r="N127" s="77" t="n">
        <f aca="false">SUM(N125:N126)</f>
        <v>80.9166524338173</v>
      </c>
      <c r="P127" s="75" t="n">
        <f aca="false">SUM(P125:P126)</f>
        <v>69.7166524338173</v>
      </c>
      <c r="Q127" s="76" t="n">
        <f aca="false">SUM(Q125:Q126)</f>
        <v>80.2166524338173</v>
      </c>
      <c r="R127" s="77" t="n">
        <f aca="false">SUM(R125:R126)</f>
        <v>90.7166524338173</v>
      </c>
    </row>
    <row r="128" customFormat="false" ht="15" hidden="false" customHeight="false" outlineLevel="0" collapsed="false">
      <c r="B128" s="78"/>
      <c r="C128" s="78"/>
      <c r="D128" s="79"/>
      <c r="E128" s="79"/>
      <c r="F128" s="79"/>
    </row>
    <row r="129" customFormat="false" ht="15" hidden="false" customHeight="false" outlineLevel="0" collapsed="false">
      <c r="B129" s="71" t="s">
        <v>74</v>
      </c>
      <c r="C129" s="72" t="s">
        <v>71</v>
      </c>
      <c r="D129" s="73" t="n">
        <f aca="false">D121*3</f>
        <v>44.3928266438941</v>
      </c>
      <c r="E129" s="73" t="n">
        <f aca="false">E121*3</f>
        <v>66.8928266438941</v>
      </c>
      <c r="F129" s="73" t="n">
        <f aca="false">F121*3</f>
        <v>89.3928266438941</v>
      </c>
      <c r="H129" s="73" t="n">
        <f aca="false">D129</f>
        <v>44.3928266438941</v>
      </c>
      <c r="I129" s="73" t="n">
        <f aca="false">E129</f>
        <v>66.8928266438941</v>
      </c>
      <c r="J129" s="73" t="n">
        <f aca="false">F129</f>
        <v>89.3928266438941</v>
      </c>
      <c r="L129" s="73" t="n">
        <f aca="false">D129*0.7</f>
        <v>31.0749786507259</v>
      </c>
      <c r="M129" s="73" t="n">
        <f aca="false">E129*0.7</f>
        <v>46.8249786507259</v>
      </c>
      <c r="N129" s="73" t="n">
        <f aca="false">F129*0.7</f>
        <v>62.5749786507259</v>
      </c>
      <c r="P129" s="73" t="n">
        <f aca="false">L129</f>
        <v>31.0749786507259</v>
      </c>
      <c r="Q129" s="73" t="n">
        <f aca="false">M129</f>
        <v>46.8249786507259</v>
      </c>
      <c r="R129" s="73" t="n">
        <f aca="false">N129</f>
        <v>62.5749786507259</v>
      </c>
    </row>
    <row r="130" customFormat="false" ht="15" hidden="false" customHeight="false" outlineLevel="0" collapsed="false">
      <c r="B130" s="71"/>
      <c r="C130" s="72" t="s">
        <v>52</v>
      </c>
      <c r="D130" s="73" t="n">
        <f aca="false">G118*15</f>
        <v>73.5</v>
      </c>
      <c r="E130" s="73" t="n">
        <f aca="false">G118*15</f>
        <v>73.5</v>
      </c>
      <c r="F130" s="73" t="n">
        <f aca="false">G118*15</f>
        <v>73.5</v>
      </c>
      <c r="H130" s="73" t="n">
        <f aca="false">L130</f>
        <v>58.8</v>
      </c>
      <c r="I130" s="73" t="n">
        <f aca="false">M130</f>
        <v>58.8</v>
      </c>
      <c r="J130" s="73" t="n">
        <f aca="false">N130</f>
        <v>58.8</v>
      </c>
      <c r="L130" s="73" t="n">
        <f aca="false">D130*0.8</f>
        <v>58.8</v>
      </c>
      <c r="M130" s="73" t="n">
        <f aca="false">E130*0.8</f>
        <v>58.8</v>
      </c>
      <c r="N130" s="73" t="n">
        <f aca="false">F130*0.8</f>
        <v>58.8</v>
      </c>
      <c r="P130" s="73" t="n">
        <f aca="false">D130</f>
        <v>73.5</v>
      </c>
      <c r="Q130" s="73" t="n">
        <f aca="false">E130</f>
        <v>73.5</v>
      </c>
      <c r="R130" s="73" t="n">
        <f aca="false">F130</f>
        <v>73.5</v>
      </c>
    </row>
    <row r="131" customFormat="false" ht="15" hidden="false" customHeight="false" outlineLevel="0" collapsed="false">
      <c r="B131" s="71"/>
      <c r="C131" s="74" t="s">
        <v>72</v>
      </c>
      <c r="D131" s="75" t="n">
        <f aca="false">SUM(D129:D130)</f>
        <v>117.892826643894</v>
      </c>
      <c r="E131" s="76" t="n">
        <f aca="false">SUM(E129:E130)</f>
        <v>140.392826643894</v>
      </c>
      <c r="F131" s="77" t="n">
        <f aca="false">SUM(F129:F130)</f>
        <v>162.892826643894</v>
      </c>
      <c r="H131" s="75" t="n">
        <f aca="false">SUM(H129:H130)</f>
        <v>103.192826643894</v>
      </c>
      <c r="I131" s="76" t="n">
        <f aca="false">SUM(I129:I130)</f>
        <v>125.692826643894</v>
      </c>
      <c r="J131" s="77" t="n">
        <f aca="false">SUM(J129:J130)</f>
        <v>148.192826643894</v>
      </c>
      <c r="L131" s="75" t="n">
        <f aca="false">SUM(L129:L130)</f>
        <v>89.8749786507259</v>
      </c>
      <c r="M131" s="76" t="n">
        <f aca="false">SUM(M129:M130)</f>
        <v>105.624978650726</v>
      </c>
      <c r="N131" s="77" t="n">
        <f aca="false">SUM(N129:N130)</f>
        <v>121.374978650726</v>
      </c>
      <c r="P131" s="75" t="n">
        <f aca="false">SUM(P129:P130)</f>
        <v>104.574978650726</v>
      </c>
      <c r="Q131" s="76" t="n">
        <f aca="false">SUM(Q129:Q130)</f>
        <v>120.324978650726</v>
      </c>
      <c r="R131" s="77" t="n">
        <f aca="false">SUM(R129:R130)</f>
        <v>136.074978650726</v>
      </c>
    </row>
    <row r="132" customFormat="false" ht="15" hidden="false" customHeight="false" outlineLevel="0" collapsed="false">
      <c r="B132" s="78"/>
      <c r="C132" s="78"/>
      <c r="D132" s="79"/>
      <c r="E132" s="79"/>
      <c r="F132" s="79"/>
    </row>
    <row r="133" customFormat="false" ht="15" hidden="false" customHeight="false" outlineLevel="0" collapsed="false">
      <c r="B133" s="71" t="s">
        <v>75</v>
      </c>
      <c r="C133" s="72" t="s">
        <v>71</v>
      </c>
      <c r="D133" s="73" t="n">
        <f aca="false">D121*4</f>
        <v>59.1904355251922</v>
      </c>
      <c r="E133" s="73" t="n">
        <f aca="false">E121*4</f>
        <v>89.1904355251922</v>
      </c>
      <c r="F133" s="73" t="n">
        <f aca="false">F121*4</f>
        <v>119.190435525192</v>
      </c>
      <c r="H133" s="73" t="n">
        <f aca="false">D133</f>
        <v>59.1904355251922</v>
      </c>
      <c r="I133" s="73" t="n">
        <f aca="false">E133</f>
        <v>89.1904355251922</v>
      </c>
      <c r="J133" s="73" t="n">
        <f aca="false">F133</f>
        <v>119.190435525192</v>
      </c>
      <c r="L133" s="73" t="n">
        <f aca="false">D133*0.7</f>
        <v>41.4333048676345</v>
      </c>
      <c r="M133" s="73" t="n">
        <f aca="false">E133*0.7</f>
        <v>62.4333048676345</v>
      </c>
      <c r="N133" s="73" t="n">
        <f aca="false">F133*0.7</f>
        <v>83.4333048676345</v>
      </c>
      <c r="P133" s="73" t="n">
        <f aca="false">L133</f>
        <v>41.4333048676345</v>
      </c>
      <c r="Q133" s="73" t="n">
        <f aca="false">M133</f>
        <v>62.4333048676345</v>
      </c>
      <c r="R133" s="73" t="n">
        <f aca="false">N133</f>
        <v>83.4333048676345</v>
      </c>
    </row>
    <row r="134" customFormat="false" ht="15" hidden="false" customHeight="false" outlineLevel="0" collapsed="false">
      <c r="B134" s="71"/>
      <c r="C134" s="72" t="s">
        <v>52</v>
      </c>
      <c r="D134" s="73" t="n">
        <f aca="false">G118*20</f>
        <v>98</v>
      </c>
      <c r="E134" s="73" t="n">
        <f aca="false">G118*20</f>
        <v>98</v>
      </c>
      <c r="F134" s="73" t="n">
        <f aca="false">G118*20</f>
        <v>98</v>
      </c>
      <c r="H134" s="73" t="n">
        <f aca="false">L134</f>
        <v>78.4</v>
      </c>
      <c r="I134" s="73" t="n">
        <f aca="false">M134</f>
        <v>78.4</v>
      </c>
      <c r="J134" s="73" t="n">
        <f aca="false">N134</f>
        <v>78.4</v>
      </c>
      <c r="L134" s="73" t="n">
        <f aca="false">D134*0.8</f>
        <v>78.4</v>
      </c>
      <c r="M134" s="73" t="n">
        <f aca="false">E134*0.8</f>
        <v>78.4</v>
      </c>
      <c r="N134" s="73" t="n">
        <f aca="false">F134*0.8</f>
        <v>78.4</v>
      </c>
      <c r="P134" s="73" t="n">
        <f aca="false">D134</f>
        <v>98</v>
      </c>
      <c r="Q134" s="73" t="n">
        <f aca="false">E134</f>
        <v>98</v>
      </c>
      <c r="R134" s="73" t="n">
        <f aca="false">F134</f>
        <v>98</v>
      </c>
    </row>
    <row r="135" customFormat="false" ht="15" hidden="false" customHeight="false" outlineLevel="0" collapsed="false">
      <c r="B135" s="71"/>
      <c r="C135" s="74" t="s">
        <v>72</v>
      </c>
      <c r="D135" s="75" t="n">
        <f aca="false">SUM(D133:D134)</f>
        <v>157.190435525192</v>
      </c>
      <c r="E135" s="76" t="n">
        <f aca="false">SUM(E133:E134)</f>
        <v>187.190435525192</v>
      </c>
      <c r="F135" s="77" t="n">
        <f aca="false">SUM(F133:F134)</f>
        <v>217.190435525192</v>
      </c>
      <c r="H135" s="75" t="n">
        <f aca="false">SUM(H133:H134)</f>
        <v>137.590435525192</v>
      </c>
      <c r="I135" s="76" t="n">
        <f aca="false">SUM(I133:I134)</f>
        <v>167.590435525192</v>
      </c>
      <c r="J135" s="77" t="n">
        <f aca="false">SUM(J133:J134)</f>
        <v>197.590435525192</v>
      </c>
      <c r="L135" s="75" t="n">
        <f aca="false">SUM(L133:L134)</f>
        <v>119.833304867635</v>
      </c>
      <c r="M135" s="76" t="n">
        <f aca="false">SUM(M133:M134)</f>
        <v>140.833304867635</v>
      </c>
      <c r="N135" s="77" t="n">
        <f aca="false">SUM(N133:N134)</f>
        <v>161.833304867635</v>
      </c>
      <c r="P135" s="75" t="n">
        <f aca="false">SUM(P133:P134)</f>
        <v>139.433304867635</v>
      </c>
      <c r="Q135" s="76" t="n">
        <f aca="false">SUM(Q133:Q134)</f>
        <v>160.433304867635</v>
      </c>
      <c r="R135" s="77" t="n">
        <f aca="false">SUM(R133:R134)</f>
        <v>181.433304867635</v>
      </c>
    </row>
  </sheetData>
  <mergeCells count="10">
    <mergeCell ref="B9:C9"/>
    <mergeCell ref="C14:F14"/>
    <mergeCell ref="B42:H42"/>
    <mergeCell ref="H115:J115"/>
    <mergeCell ref="L115:N115"/>
    <mergeCell ref="P115:R115"/>
    <mergeCell ref="B121:B123"/>
    <mergeCell ref="B125:B127"/>
    <mergeCell ref="B129:B131"/>
    <mergeCell ref="B133:B13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2024-04-10T06:56:25Z</dcterms:created>
  <dc:creator>Paolo Camerani</dc:creator>
  <dc:description/>
  <dc:language>it-IT</dc:language>
  <cp:lastModifiedBy/>
  <dcterms:modified xsi:type="dcterms:W3CDTF">2026-04-17T10:21:17Z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